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FiLCjupfe05IZJm5RXBHP9zmma2y0i9+WZrYwpujQ7V2yINt7up81Ptcj37Hik/SoN3xVKFL95ERheMdrfxHbg==" workbookSaltValue="ccYL1r8vry7IlzNGIfiSvg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C270" i="82"/>
  <c r="AB270" i="82"/>
  <c r="A270" i="82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I39" i="83" l="1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5" i="83" l="1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M460" i="83"/>
  <c r="M433" i="83"/>
  <c r="Q433" i="83" s="1"/>
  <c r="M434" i="83"/>
  <c r="Q434" i="83" s="1"/>
  <c r="M435" i="83"/>
  <c r="M400" i="83"/>
  <c r="M377" i="83"/>
  <c r="R377" i="83" s="1"/>
  <c r="M167" i="83"/>
  <c r="U167" i="83" s="1"/>
  <c r="AC167" i="83" s="1"/>
  <c r="AK167" i="83" s="1"/>
  <c r="M469" i="83"/>
  <c r="M490" i="83"/>
  <c r="M461" i="83"/>
  <c r="S461" i="83" s="1"/>
  <c r="M458" i="83"/>
  <c r="Q458" i="83" s="1"/>
  <c r="M456" i="83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Q486" i="83"/>
  <c r="R459" i="83"/>
  <c r="S459" i="83"/>
  <c r="U459" i="83"/>
  <c r="Q459" i="83"/>
  <c r="R487" i="83"/>
  <c r="Q487" i="83"/>
  <c r="S487" i="83"/>
  <c r="U487" i="83"/>
  <c r="S460" i="83"/>
  <c r="R460" i="83"/>
  <c r="Q460" i="83"/>
  <c r="U460" i="83"/>
  <c r="U433" i="83"/>
  <c r="S434" i="83"/>
  <c r="Q435" i="83"/>
  <c r="S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S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U456" i="83"/>
  <c r="AA456" i="83" s="1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R307" i="83"/>
  <c r="Q245" i="83"/>
  <c r="AA167" i="83"/>
  <c r="S132" i="83"/>
  <c r="S107" i="83"/>
  <c r="R74" i="83"/>
  <c r="Q74" i="83"/>
  <c r="S74" i="83"/>
  <c r="P80" i="83"/>
  <c r="J55" i="83" s="1"/>
  <c r="P76" i="83"/>
  <c r="J54" i="83" s="1"/>
  <c r="Z307" i="83"/>
  <c r="Q328" i="83"/>
  <c r="R328" i="83"/>
  <c r="S328" i="83"/>
  <c r="Z335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Z159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Z279" i="83" l="1"/>
  <c r="Z77" i="83"/>
  <c r="S279" i="83"/>
  <c r="AA133" i="83"/>
  <c r="Z133" i="83"/>
  <c r="AC245" i="83"/>
  <c r="AC214" i="83"/>
  <c r="AK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C132" i="83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334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AI132" i="83"/>
  <c r="AG132" i="83"/>
  <c r="AH132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H214" i="83"/>
  <c r="AG214" i="83"/>
  <c r="AK245" i="83"/>
  <c r="AH245" i="83"/>
  <c r="AG245" i="83"/>
  <c r="AI245" i="83"/>
  <c r="AK328" i="83"/>
  <c r="AG328" i="83"/>
  <c r="AI328" i="83"/>
  <c r="AH328" i="83"/>
  <c r="AH243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90" i="83"/>
  <c r="AI190" i="83"/>
  <c r="AG190" i="83"/>
  <c r="AH190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I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H158" i="83"/>
  <c r="AK191" i="83"/>
  <c r="AG191" i="83"/>
  <c r="AI191" i="83"/>
  <c r="AH191" i="83"/>
  <c r="AH251" i="83"/>
  <c r="AG251" i="83"/>
  <c r="AI251" i="83"/>
  <c r="AH302" i="83"/>
  <c r="AG302" i="83"/>
  <c r="AK299" i="83"/>
  <c r="AH299" i="83"/>
  <c r="AI299" i="83"/>
  <c r="AG299" i="83"/>
  <c r="AK326" i="83"/>
  <c r="AG326" i="83"/>
  <c r="AI326" i="83"/>
  <c r="AH326" i="83"/>
  <c r="AI247" i="83"/>
  <c r="AH247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I300" i="83" l="1"/>
  <c r="AI214" i="83"/>
  <c r="AJ74" i="83"/>
  <c r="AN74" i="83" s="1"/>
  <c r="Y53" i="83" s="1"/>
  <c r="Y138" i="83"/>
  <c r="Y108" i="83"/>
  <c r="Z108" i="83"/>
  <c r="AA108" i="83"/>
  <c r="AI130" i="83"/>
  <c r="R504" i="83"/>
  <c r="L53" i="83"/>
  <c r="M52" i="83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44" i="83"/>
  <c r="M504" i="83"/>
  <c r="K44" i="83" s="1"/>
  <c r="S478" i="83"/>
  <c r="O43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AI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K334" i="83"/>
  <c r="AH334" i="83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K52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Y112" i="83" l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P222" i="83"/>
  <c r="AQ222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Q278" i="83"/>
  <c r="AP278" i="83"/>
  <c r="AO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G280" i="83" l="1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H420" i="83"/>
  <c r="Z41" i="83" s="1"/>
  <c r="AI392" i="83"/>
  <c r="AA40" i="83" s="1"/>
  <c r="AH476" i="83"/>
  <c r="Z43" i="83" s="1"/>
  <c r="AI420" i="83"/>
  <c r="AI448" i="83"/>
  <c r="AC448" i="83" s="1"/>
  <c r="Y42" i="83" s="1"/>
  <c r="AI364" i="83"/>
  <c r="AC364" i="83" s="1"/>
  <c r="Y39" i="83" s="1"/>
  <c r="AI504" i="83"/>
  <c r="AA44" i="83" s="1"/>
  <c r="AH504" i="83"/>
  <c r="AA41" i="83"/>
  <c r="AI422" i="83"/>
  <c r="AC41" i="83" s="1"/>
  <c r="AC420" i="83"/>
  <c r="Y41" i="83" s="1"/>
  <c r="AA39" i="83"/>
  <c r="AA43" i="83"/>
  <c r="AC476" i="83"/>
  <c r="Y43" i="83" s="1"/>
  <c r="AI478" i="83"/>
  <c r="AC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Z36" i="83" s="1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Z37" i="83" l="1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I142" i="83"/>
  <c r="AC31" i="83" s="1"/>
  <c r="AN120" i="83"/>
  <c r="AN204" i="83"/>
  <c r="AN148" i="83"/>
  <c r="AN260" i="83"/>
  <c r="AN232" i="83"/>
  <c r="AN176" i="83"/>
  <c r="AN92" i="83"/>
  <c r="AN288" i="83"/>
  <c r="AN316" i="83"/>
  <c r="AN64" i="83"/>
  <c r="AK364" i="83" l="1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<sst xmlns="http://schemas.openxmlformats.org/spreadsheetml/2006/main" count="65923" uniqueCount="755">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</sst>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9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6.2671704768155492E-2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0.93725912481672891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6.9170415115625756E-5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7.0000000000000021E-2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6.900000000000002E-2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1.4998962443773266E-2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1828527.41</v>
      </c>
    </row>
    <row r="4" spans="1:29" x14ac:dyDescent="0.25">
      <c r="A4" s="2">
        <f>Results!$D$3</f>
        <v>9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9</v>
      </c>
      <c r="B5" s="2">
        <v>1</v>
      </c>
      <c r="C5" s="2">
        <v>3</v>
      </c>
      <c r="D5" s="62" t="str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/>
      </c>
      <c r="E5" s="62" t="str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/>
      </c>
      <c r="F5" s="62" t="str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/>
      </c>
      <c r="G5" s="69" t="str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/>
      </c>
      <c r="H5" s="62" t="str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/>
      </c>
      <c r="I5" s="62" t="str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/>
      </c>
      <c r="J5" s="62" t="str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/>
      </c>
      <c r="K5" s="62" t="str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/>
      </c>
      <c r="L5" s="62" t="str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/>
      </c>
      <c r="M5" s="62" t="str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/>
      </c>
      <c r="N5" s="62" t="str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/>
      </c>
      <c r="O5" s="62" t="str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/>
      </c>
      <c r="P5" s="62" t="str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/>
      </c>
      <c r="Q5" s="62" t="str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/>
      </c>
      <c r="R5" s="62" t="str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/>
      </c>
      <c r="S5" s="62" t="str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/>
      </c>
      <c r="T5" s="62" t="str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/>
      </c>
      <c r="U5" s="62" t="str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/>
      </c>
      <c r="V5" s="62" t="str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/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7.3827684520804057E-2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7.0033119199051808E-2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6.9033119199051793E-2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6.7033119199051777E-2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0</v>
      </c>
      <c r="AB5" s="2">
        <f>SUMIFS(PERSALDATA!$G$2:$G$20871,PERSALDATA!$A$2:$A$20871,WORKING!A5,PERSALDATA!$D$2:$D$20871,WORKING!B5,PERSALDATA!$E$2:$E$20871,WORKING!C5,PERSALDATA!$F$2:$F$20871,"S&amp;W: BASIC SALARY (RES)")</f>
        <v>0</v>
      </c>
      <c r="AC5" s="2">
        <f>SUMIFS(PERSALDATA!$H$2:$H$20871,PERSALDATA!$A$2:$A$20871,WORKING!A5,PERSALDATA!$D$2:$D$20871,WORKING!B5,PERSALDATA!$E$2:$E$20871,WORKING!C5)</f>
        <v>0</v>
      </c>
    </row>
    <row r="6" spans="1:29" x14ac:dyDescent="0.25">
      <c r="A6" s="2">
        <f>Results!$D$3</f>
        <v>9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1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0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0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0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0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0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0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0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0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0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7.5999999999999998E-2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7.0000000000000007E-2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6.9000000000000006E-2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6.7000000000000004E-2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1.4999999999999999E-2</v>
      </c>
      <c r="AB6" s="2">
        <f>SUMIFS(PERSALDATA!$G$2:$G$20871,PERSALDATA!$A$2:$A$20871,WORKING!A6,PERSALDATA!$D$2:$D$20871,WORKING!B6,PERSALDATA!$E$2:$E$20871,WORKING!C6,PERSALDATA!$F$2:$F$20871,"S&amp;W: BASIC SALARY (RES)")</f>
        <v>0</v>
      </c>
      <c r="AC6" s="2">
        <f>SUMIFS(PERSALDATA!$H$2:$H$20871,PERSALDATA!$A$2:$A$20871,WORKING!A6,PERSALDATA!$D$2:$D$20871,WORKING!B6,PERSALDATA!$E$2:$E$20871,WORKING!C6)</f>
        <v>8840.52</v>
      </c>
    </row>
    <row r="7" spans="1:29" x14ac:dyDescent="0.25">
      <c r="A7" s="2">
        <f>Results!$D$3</f>
        <v>9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0.69131268474992602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4.0399306248288705E-2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4.4905145577991447E-2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7.2263712438396027E-3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5.8142897382347909E-2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6.8144513539920681E-2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2.1109082111311073E-2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3.6152918870814354E-4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6.1833865131429591E-2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0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6.5646048262368306E-3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7.340120949942551E-2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7.0423092004955321E-2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6.942309200495532E-2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6.7423092004955304E-2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1.3448856417764291E-2</v>
      </c>
      <c r="AB7" s="2">
        <f>SUMIFS(PERSALDATA!$G$2:$G$20871,PERSALDATA!$A$2:$A$20871,WORKING!A7,PERSALDATA!$D$2:$D$20871,WORKING!B7,PERSALDATA!$E$2:$E$20871,WORKING!C7,PERSALDATA!$F$2:$F$20871,"S&amp;W: BASIC SALARY (RES)")</f>
        <v>7</v>
      </c>
      <c r="AC7" s="2">
        <f>SUMIFS(PERSALDATA!$H$2:$H$20871,PERSALDATA!$A$2:$A$20871,WORKING!A7,PERSALDATA!$D$2:$D$20871,WORKING!B7,PERSALDATA!$E$2:$E$20871,WORKING!C7)</f>
        <v>1402957.26</v>
      </c>
    </row>
    <row r="8" spans="1:29" x14ac:dyDescent="0.25">
      <c r="A8" s="2">
        <f>Results!$D$3</f>
        <v>9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0.6770618787602628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4.7625989322887988E-2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4.4906132835659064E-2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2.4034554754812417E-2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3.429317774722327E-2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7.6530440398383845E-2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2.8354288385535262E-2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2.7288006395893833E-4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2.123890468631133E-2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3.1727920701831037E-2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8.8282954645955113E-3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5.1255368785382803E-3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7.3067238392951012E-2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7.0065336337851739E-2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6.9065336337851752E-2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6.7065336337851722E-2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1.3807917140297376E-2</v>
      </c>
      <c r="AB8" s="2">
        <f>SUMIFS(PERSALDATA!$G$2:$G$20871,PERSALDATA!$A$2:$A$20871,WORKING!A8,PERSALDATA!$D$2:$D$20871,WORKING!B8,PERSALDATA!$E$2:$E$20871,WORKING!C8,PERSALDATA!$F$2:$F$20871,"S&amp;W: BASIC SALARY (RES)")</f>
        <v>6</v>
      </c>
      <c r="AC8" s="2">
        <f>SUMIFS(PERSALDATA!$H$2:$H$20871,PERSALDATA!$A$2:$A$20871,WORKING!A8,PERSALDATA!$D$2:$D$20871,WORKING!B8,PERSALDATA!$E$2:$E$20871,WORKING!C8)</f>
        <v>2157834.4400000004</v>
      </c>
    </row>
    <row r="9" spans="1:29" x14ac:dyDescent="0.25">
      <c r="A9" s="2">
        <f>Results!$D$3</f>
        <v>9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0.71008039534299239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3.9240605394932508E-2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2.6339738749473741E-2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2.5048876845455502E-2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2.1101504678663188E-2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6.4905310699983065E-2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2.5268850087233133E-2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2.4365025147884739E-4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7.5714897939311299E-2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7.6382175154987748E-3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0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4.4179524949775973E-3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7.4293600920541283E-2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7.0053125182685208E-2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6.9053125182685221E-2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6.7053125182685205E-2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1.4284726594805765E-2</v>
      </c>
      <c r="AB9" s="2">
        <f>SUMIFS(PERSALDATA!$G$2:$G$20871,PERSALDATA!$A$2:$A$20871,WORKING!A9,PERSALDATA!$D$2:$D$20871,WORKING!B9,PERSALDATA!$E$2:$E$20871,WORKING!C9,PERSALDATA!$F$2:$F$20871,"S&amp;W: BASIC SALARY (RES)")</f>
        <v>13</v>
      </c>
      <c r="AC9" s="2">
        <f>SUMIFS(PERSALDATA!$H$2:$H$20871,PERSALDATA!$A$2:$A$20871,WORKING!A9,PERSALDATA!$D$2:$D$20871,WORKING!B9,PERSALDATA!$E$2:$E$20871,WORKING!C9)</f>
        <v>5216452.6500000004</v>
      </c>
    </row>
    <row r="10" spans="1:29" x14ac:dyDescent="0.25">
      <c r="A10" s="2">
        <f>Results!$D$3</f>
        <v>9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0.6880742872726523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4.6495154643261927E-2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3.0060958779414951E-2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4.9147828710528009E-2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2.5853433923149646E-2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7.2233668714286534E-2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2.8520362170320463E-2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1.8936935852336456E-4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4.9034129281943138E-2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3.4548079915902711E-3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6.9359991543290686E-3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7.4077315207688538E-2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7.0087191921053074E-2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6.9087191921053073E-2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6.7087191921053085E-2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1.4158443569083677E-2</v>
      </c>
      <c r="AB10" s="2">
        <f>SUMIFS(PERSALDATA!$G$2:$G$20871,PERSALDATA!$A$2:$A$20871,WORKING!A10,PERSALDATA!$D$2:$D$20871,WORKING!B10,PERSALDATA!$E$2:$E$20871,WORKING!C10,PERSALDATA!$F$2:$F$20871,"S&amp;W: BASIC SALARY (RES)")</f>
        <v>15</v>
      </c>
      <c r="AC10" s="2">
        <f>SUMIFS(PERSALDATA!$H$2:$H$20871,PERSALDATA!$A$2:$A$20871,WORKING!A10,PERSALDATA!$D$2:$D$20871,WORKING!B10,PERSALDATA!$E$2:$E$20871,WORKING!C10)</f>
        <v>5448928.0000000019</v>
      </c>
    </row>
    <row r="11" spans="1:29" x14ac:dyDescent="0.25">
      <c r="A11" s="2">
        <f>Results!$D$3</f>
        <v>9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0.72933754821651653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4.7066256561416629E-2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1.9477694656317653E-2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8.4159788008481371E-3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3.2959252683858728E-2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7.5624270126619111E-2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2.5453021349851029E-2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1.6960033983939626E-4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5.4646373494618206E-2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6.8500037701143806E-3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7.498112474369388E-2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7.0299611843694682E-2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6.9299611843694695E-2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6.7299611843694693E-2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1.4210901784799761E-2</v>
      </c>
      <c r="AB11" s="2">
        <f>SUMIFS(PERSALDATA!$G$2:$G$20871,PERSALDATA!$A$2:$A$20871,WORKING!A11,PERSALDATA!$D$2:$D$20871,WORKING!B11,PERSALDATA!$E$2:$E$20871,WORKING!C11,PERSALDATA!$F$2:$F$20871,"S&amp;W: BASIC SALARY (RES)")</f>
        <v>23</v>
      </c>
      <c r="AC11" s="2">
        <f>SUMIFS(PERSALDATA!$H$2:$H$20871,PERSALDATA!$A$2:$A$20871,WORKING!A11,PERSALDATA!$D$2:$D$20871,WORKING!B11,PERSALDATA!$E$2:$E$20871,WORKING!C11)</f>
        <v>9487775.8000000026</v>
      </c>
    </row>
    <row r="12" spans="1:29" x14ac:dyDescent="0.25">
      <c r="A12" s="2">
        <f>Results!$D$3</f>
        <v>9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0.71557856163555733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5.9795618560151011E-2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2.3415592700750953E-2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2.2075175769038204E-2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3.5036231011629185E-2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9.3024894300388475E-2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4.02391236750856E-2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1.2134480484033603E-4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0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6.8620261653724772E-3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3.8514313771864806E-3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7.4710922188905737E-2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7.0291387538166938E-2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6.9291387538166938E-2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6.7291387538166936E-2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1.4121402472241694E-2</v>
      </c>
      <c r="AB12" s="2">
        <f>SUMIFS(PERSALDATA!$G$2:$G$20871,PERSALDATA!$A$2:$A$20871,WORKING!A12,PERSALDATA!$D$2:$D$20871,WORKING!B12,PERSALDATA!$E$2:$E$20871,WORKING!C12,PERSALDATA!$F$2:$F$20871,"S&amp;W: BASIC SALARY (RES)")</f>
        <v>4</v>
      </c>
      <c r="AC12" s="2">
        <f>SUMIFS(PERSALDATA!$H$2:$H$20871,PERSALDATA!$A$2:$A$20871,WORKING!A12,PERSALDATA!$D$2:$D$20871,WORKING!B12,PERSALDATA!$E$2:$E$20871,WORKING!C12)</f>
        <v>2306155.59</v>
      </c>
    </row>
    <row r="13" spans="1:29" x14ac:dyDescent="0.25">
      <c r="A13" s="2">
        <f>Results!$D$3</f>
        <v>9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0.64542092505807713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4.2052880716202605E-2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4.3672434367400632E-3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4.846421025988713E-3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7.0009823786567702E-3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7.5278095780832707E-2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2.1745727899691061E-2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1.0396586938112778E-4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0.11593448198799047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7.9568678809905938E-2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3.6805970365334515E-3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1.4827917124728331E-2</v>
      </c>
      <c r="AB13" s="2">
        <f>SUMIFS(PERSALDATA!$G$2:$G$20871,PERSALDATA!$A$2:$A$20871,WORKING!A13,PERSALDATA!$D$2:$D$20871,WORKING!B13,PERSALDATA!$E$2:$E$20871,WORKING!C13,PERSALDATA!$F$2:$F$20871,"S&amp;W: BASIC SALARY (RES)")</f>
        <v>22</v>
      </c>
      <c r="AC13" s="2">
        <f>SUMIFS(PERSALDATA!$H$2:$H$20871,PERSALDATA!$A$2:$A$20871,WORKING!A13,PERSALDATA!$D$2:$D$20871,WORKING!B13,PERSALDATA!$E$2:$E$20871,WORKING!C13)</f>
        <v>13738643.349999998</v>
      </c>
    </row>
    <row r="14" spans="1:29" x14ac:dyDescent="0.25">
      <c r="A14" s="2">
        <f>Results!$D$3</f>
        <v>9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0.67424526400323703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5.6514363861830993E-2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0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1.7083131650956474E-3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1.0665692017060224E-2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8.356762353118205E-2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4.1584847948494368E-2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8.6844950362375829E-5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0.10013026891516538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3.1496781607572237E-2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1.4838711945488666E-2</v>
      </c>
      <c r="AB14" s="2">
        <f>SUMIFS(PERSALDATA!$G$2:$G$20871,PERSALDATA!$A$2:$A$20871,WORKING!A14,PERSALDATA!$D$2:$D$20871,WORKING!B14,PERSALDATA!$E$2:$E$20871,WORKING!C14,PERSALDATA!$F$2:$F$20871,"S&amp;W: BASIC SALARY (RES)")</f>
        <v>5</v>
      </c>
      <c r="AC14" s="2">
        <f>SUMIFS(PERSALDATA!$H$2:$H$20871,PERSALDATA!$A$2:$A$20871,WORKING!A14,PERSALDATA!$D$2:$D$20871,WORKING!B14,PERSALDATA!$E$2:$E$20871,WORKING!C14)</f>
        <v>4027868.0399999991</v>
      </c>
    </row>
    <row r="15" spans="1:29" x14ac:dyDescent="0.25">
      <c r="A15" s="2">
        <f>Results!$D$3</f>
        <v>9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0.65408379374653314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3.2153815925500054E-2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5.7650073670557659E-3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5.9265553089152632E-3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6.9136935380316095E-2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0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7.5747513165108461E-5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0.21081250956881967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1.8907934285027291E-2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1.3904158978503064E-3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1.7472850068175427E-3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1.482349034716296E-2</v>
      </c>
      <c r="AB15" s="2">
        <f>SUMIFS(PERSALDATA!$G$2:$G$20871,PERSALDATA!$A$2:$A$20871,WORKING!A15,PERSALDATA!$D$2:$D$20871,WORKING!B15,PERSALDATA!$E$2:$E$20871,WORKING!C15,PERSALDATA!$F$2:$F$20871,"S&amp;W: BASIC SALARY (RES)")</f>
        <v>13</v>
      </c>
      <c r="AC15" s="2">
        <f>SUMIFS(PERSALDATA!$H$2:$H$20871,PERSALDATA!$A$2:$A$20871,WORKING!A15,PERSALDATA!$D$2:$D$20871,WORKING!B15,PERSALDATA!$E$2:$E$20871,WORKING!C15)</f>
        <v>12776393.039999997</v>
      </c>
    </row>
    <row r="16" spans="1:29" x14ac:dyDescent="0.25">
      <c r="A16" s="2">
        <f>Results!$D$3</f>
        <v>9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0.59828914067234185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2.9142648466140692E-2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1.344683369881485E-2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1.6654837343877942E-2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6.0059855031740265E-2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0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5.9885100354513633E-5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0.25969635536739288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2.2650444319337014E-2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1.454757665785429E-2</v>
      </c>
      <c r="AB16" s="2">
        <f>SUMIFS(PERSALDATA!$G$2:$G$20871,PERSALDATA!$A$2:$A$20871,WORKING!A16,PERSALDATA!$D$2:$D$20871,WORKING!B16,PERSALDATA!$E$2:$E$20871,WORKING!C16,PERSALDATA!$F$2:$F$20871,"S&amp;W: BASIC SALARY (RES)")</f>
        <v>4</v>
      </c>
      <c r="AC16" s="2">
        <f>SUMIFS(PERSALDATA!$H$2:$H$20871,PERSALDATA!$A$2:$A$20871,WORKING!A16,PERSALDATA!$D$2:$D$20871,WORKING!B16,PERSALDATA!$E$2:$E$20871,WORKING!C16)</f>
        <v>5354420.3499999996</v>
      </c>
    </row>
    <row r="17" spans="1:29" x14ac:dyDescent="0.25">
      <c r="A17" s="2">
        <f>Results!$D$3</f>
        <v>9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0.69083902067092984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1.2281181855504078E-3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0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0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7.9827000584177315E-4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2.4973196746523234E-5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0.3071096179409315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1.4999625402048803E-2</v>
      </c>
      <c r="AB17" s="2">
        <f>SUMIFS(PERSALDATA!$G$2:$G$20871,PERSALDATA!$A$2:$A$20871,WORKING!A17,PERSALDATA!$D$2:$D$20871,WORKING!B17,PERSALDATA!$E$2:$E$20871,WORKING!C17,PERSALDATA!$F$2:$F$20871,"S&amp;W: BASIC SALARY (RES)")</f>
        <v>1</v>
      </c>
      <c r="AC17" s="2">
        <f>SUMIFS(PERSALDATA!$H$2:$H$20871,PERSALDATA!$A$2:$A$20871,WORKING!A17,PERSALDATA!$D$2:$D$20871,WORKING!B17,PERSALDATA!$E$2:$E$20871,WORKING!C17)</f>
        <v>2567953.1800000002</v>
      </c>
    </row>
    <row r="18" spans="1:29" x14ac:dyDescent="0.25">
      <c r="A18" s="2">
        <f>Results!$D$3</f>
        <v>9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0.6104691494362009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0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7.4763635775814147E-3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0.10936331053804611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9.3002559723967965E-6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0.27268187619219897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1.4887715042496689E-2</v>
      </c>
      <c r="AB18" s="2">
        <f>SUMIFS(PERSALDATA!$G$2:$G$20871,PERSALDATA!$A$2:$A$20871,WORKING!A18,PERSALDATA!$D$2:$D$20871,WORKING!B18,PERSALDATA!$E$2:$E$20871,WORKING!C18,PERSALDATA!$F$2:$F$20871,"S&amp;W: BASIC SALARY (RES)")</f>
        <v>4</v>
      </c>
      <c r="AC18" s="2">
        <f>SUMIFS(PERSALDATA!$H$2:$H$20871,PERSALDATA!$A$2:$A$20871,WORKING!A18,PERSALDATA!$D$2:$D$20871,WORKING!B18,PERSALDATA!$E$2:$E$20871,WORKING!C18)</f>
        <v>5641780.2000000011</v>
      </c>
    </row>
    <row r="19" spans="1:29" x14ac:dyDescent="0.25">
      <c r="A19" s="2">
        <f>Results!$D$3</f>
        <v>9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9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0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0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0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0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0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1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0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0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7.5999999999999998E-2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7.0000000000000007E-2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6.9000000000000006E-2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6.7000000000000004E-2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1.4999999999999999E-2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299401.56000000006</v>
      </c>
    </row>
    <row r="21" spans="1:29" x14ac:dyDescent="0.25">
      <c r="A21" s="2">
        <f>Results!$D$3</f>
        <v>9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9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9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9</v>
      </c>
      <c r="B24" s="2">
        <v>2</v>
      </c>
      <c r="C24" s="2">
        <v>5</v>
      </c>
      <c r="D24" s="62" t="str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/>
      </c>
      <c r="E24" s="62" t="str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/>
      </c>
      <c r="F24" s="62" t="str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/>
      </c>
      <c r="G24" s="69" t="str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/>
      </c>
      <c r="H24" s="62" t="str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/>
      </c>
      <c r="I24" s="62" t="str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/>
      </c>
      <c r="J24" s="62" t="str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/>
      </c>
      <c r="K24" s="62" t="str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/>
      </c>
      <c r="L24" s="62" t="str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/>
      </c>
      <c r="M24" s="62" t="str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/>
      </c>
      <c r="N24" s="62" t="str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/>
      </c>
      <c r="O24" s="62" t="str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/>
      </c>
      <c r="P24" s="62" t="str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/>
      </c>
      <c r="Q24" s="62" t="str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/>
      </c>
      <c r="R24" s="62" t="str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/>
      </c>
      <c r="S24" s="62" t="str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/>
      </c>
      <c r="T24" s="62" t="str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/>
      </c>
      <c r="U24" s="62" t="str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/>
      </c>
      <c r="V24" s="62" t="str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/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0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9</v>
      </c>
      <c r="B25" s="2">
        <v>2</v>
      </c>
      <c r="C25" s="2">
        <v>6</v>
      </c>
      <c r="D25" s="62" t="str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/>
      </c>
      <c r="E25" s="62" t="str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/>
      </c>
      <c r="F25" s="62" t="str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/>
      </c>
      <c r="G25" s="69" t="str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/>
      </c>
      <c r="H25" s="62" t="str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/>
      </c>
      <c r="I25" s="62" t="str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/>
      </c>
      <c r="J25" s="62" t="str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/>
      </c>
      <c r="K25" s="62" t="str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/>
      </c>
      <c r="L25" s="62" t="str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/>
      </c>
      <c r="M25" s="62" t="str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/>
      </c>
      <c r="N25" s="62" t="str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/>
      </c>
      <c r="O25" s="62" t="str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/>
      </c>
      <c r="P25" s="62" t="str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/>
      </c>
      <c r="Q25" s="62" t="str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/>
      </c>
      <c r="R25" s="62" t="str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/>
      </c>
      <c r="S25" s="62" t="str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/>
      </c>
      <c r="T25" s="62" t="str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/>
      </c>
      <c r="U25" s="62" t="str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/>
      </c>
      <c r="V25" s="62" t="str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/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7.3827684520804057E-2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7.0033119199051808E-2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6.9033119199051793E-2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6.7033119199051777E-2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0</v>
      </c>
      <c r="AB25" s="2">
        <f>SUMIFS(PERSALDATA!$G$2:$G$20871,PERSALDATA!$A$2:$A$20871,WORKING!A25,PERSALDATA!$D$2:$D$20871,WORKING!B25,PERSALDATA!$E$2:$E$20871,WORKING!C25,PERSALDATA!$F$2:$F$20871,"S&amp;W: BASIC SALARY (RES)")</f>
        <v>0</v>
      </c>
      <c r="AC25" s="2">
        <f>SUMIFS(PERSALDATA!$H$2:$H$20871,PERSALDATA!$A$2:$A$20871,WORKING!A25,PERSALDATA!$D$2:$D$20871,WORKING!B25,PERSALDATA!$E$2:$E$20871,WORKING!C25)</f>
        <v>0</v>
      </c>
    </row>
    <row r="26" spans="1:29" x14ac:dyDescent="0.25">
      <c r="A26" s="2">
        <f>Results!$D$3</f>
        <v>9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0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0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1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0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0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0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0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0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7.5999999999999998E-2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7.0000000000000007E-2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6.9000000000000006E-2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6.7000000000000004E-2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1.4999999999999999E-2</v>
      </c>
      <c r="AB26" s="2">
        <f>SUMIFS(PERSALDATA!$G$2:$G$20871,PERSALDATA!$A$2:$A$20871,WORKING!A26,PERSALDATA!$D$2:$D$20871,WORKING!B26,PERSALDATA!$E$2:$E$20871,WORKING!C26,PERSALDATA!$F$2:$F$20871,"S&amp;W: BASIC SALARY (RES)")</f>
        <v>0</v>
      </c>
      <c r="AC26" s="2">
        <f>SUMIFS(PERSALDATA!$H$2:$H$20871,PERSALDATA!$A$2:$A$20871,WORKING!A26,PERSALDATA!$D$2:$D$20871,WORKING!B26,PERSALDATA!$E$2:$E$20871,WORKING!C26)</f>
        <v>1594.12</v>
      </c>
    </row>
    <row r="27" spans="1:29" x14ac:dyDescent="0.25">
      <c r="A27" s="2">
        <f>Results!$D$3</f>
        <v>9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0.71709741880387623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5.975811823365635E-2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2.621513052668838E-2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0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4.2929703564352842E-2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9.3222237234969405E-2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5.3614951929800619E-2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2.03778947960791E-4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0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6.9586607586953932E-3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7.4608665929872614E-2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7.0381794248198404E-2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6.9381794248198431E-2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6.7381794248198429E-2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1.3959770804414968E-2</v>
      </c>
      <c r="AB27" s="2">
        <f>SUMIFS(PERSALDATA!$G$2:$G$20871,PERSALDATA!$A$2:$A$20871,WORKING!A27,PERSALDATA!$D$2:$D$20871,WORKING!B27,PERSALDATA!$E$2:$E$20871,WORKING!C27,PERSALDATA!$F$2:$F$20871,"S&amp;W: BASIC SALARY (RES)")</f>
        <v>3</v>
      </c>
      <c r="AC27" s="2">
        <f>SUMIFS(PERSALDATA!$H$2:$H$20871,PERSALDATA!$A$2:$A$20871,WORKING!A27,PERSALDATA!$D$2:$D$20871,WORKING!B27,PERSALDATA!$E$2:$E$20871,WORKING!C27)</f>
        <v>1029939.56</v>
      </c>
    </row>
    <row r="28" spans="1:29" x14ac:dyDescent="0.25">
      <c r="A28" s="2">
        <f>Results!$D$3</f>
        <v>9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0.75934282480635729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6.3278568733863103E-2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3.0660824093768243E-2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0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4.7820403253254949E-2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9.8714043108175248E-2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0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1.8333600458119882E-4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7.4339263014419177E-2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7.0410697807861161E-2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6.9410697807861146E-2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6.7410697807861145E-2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1.3820031549725933E-2</v>
      </c>
      <c r="AB28" s="2">
        <f>SUMIFS(PERSALDATA!$G$2:$G$20871,PERSALDATA!$A$2:$A$20871,WORKING!A28,PERSALDATA!$D$2:$D$20871,WORKING!B28,PERSALDATA!$E$2:$E$20871,WORKING!C28,PERSALDATA!$F$2:$F$20871,"S&amp;W: BASIC SALARY (RES)")</f>
        <v>1</v>
      </c>
      <c r="AC28" s="2">
        <f>SUMIFS(PERSALDATA!$H$2:$H$20871,PERSALDATA!$A$2:$A$20871,WORKING!A28,PERSALDATA!$D$2:$D$20871,WORKING!B28,PERSALDATA!$E$2:$E$20871,WORKING!C28)</f>
        <v>381594.44</v>
      </c>
    </row>
    <row r="29" spans="1:29" x14ac:dyDescent="0.25">
      <c r="A29" s="2">
        <f>Results!$D$3</f>
        <v>9</v>
      </c>
      <c r="B29" s="2">
        <v>2</v>
      </c>
      <c r="C29" s="2">
        <v>10</v>
      </c>
      <c r="D29" s="62" t="str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/>
      </c>
      <c r="E29" s="62" t="str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/>
      </c>
      <c r="F29" s="62" t="str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/>
      </c>
      <c r="G29" s="69" t="str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/>
      </c>
      <c r="H29" s="62" t="str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/>
      </c>
      <c r="I29" s="62" t="str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/>
      </c>
      <c r="J29" s="62" t="str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/>
      </c>
      <c r="K29" s="62" t="str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/>
      </c>
      <c r="L29" s="62" t="str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/>
      </c>
      <c r="M29" s="62" t="str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/>
      </c>
      <c r="N29" s="62" t="str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/>
      </c>
      <c r="O29" s="62" t="str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/>
      </c>
      <c r="P29" s="62" t="str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/>
      </c>
      <c r="Q29" s="62" t="str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/>
      </c>
      <c r="R29" s="62" t="str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/>
      </c>
      <c r="S29" s="62" t="str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/>
      </c>
      <c r="T29" s="62" t="str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/>
      </c>
      <c r="U29" s="62" t="str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/>
      </c>
      <c r="V29" s="62" t="str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/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7.3827684520804057E-2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7.0033119199051808E-2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6.9033119199051793E-2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6.7033119199051777E-2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0</v>
      </c>
      <c r="AB29" s="2">
        <f>SUMIFS(PERSALDATA!$G$2:$G$20871,PERSALDATA!$A$2:$A$20871,WORKING!A29,PERSALDATA!$D$2:$D$20871,WORKING!B29,PERSALDATA!$E$2:$E$20871,WORKING!C29,PERSALDATA!$F$2:$F$20871,"S&amp;W: BASIC SALARY (RES)")</f>
        <v>0</v>
      </c>
      <c r="AC29" s="2">
        <f>SUMIFS(PERSALDATA!$H$2:$H$20871,PERSALDATA!$A$2:$A$20871,WORKING!A29,PERSALDATA!$D$2:$D$20871,WORKING!B29,PERSALDATA!$E$2:$E$20871,WORKING!C29)</f>
        <v>0</v>
      </c>
    </row>
    <row r="30" spans="1:29" x14ac:dyDescent="0.25">
      <c r="A30" s="2">
        <f>Results!$D$3</f>
        <v>9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0.69296711756477614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5.5428554210927711E-2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0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0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0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9.0085336425169873E-2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2.5722538378066276E-2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1.1739041029321641E-4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0.11638715922721687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1.9291903783549703E-2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1.4998239143845599E-2</v>
      </c>
      <c r="AB30" s="2">
        <f>SUMIFS(PERSALDATA!$G$2:$G$20871,PERSALDATA!$A$2:$A$20871,WORKING!A30,PERSALDATA!$D$2:$D$20871,WORKING!B30,PERSALDATA!$E$2:$E$20871,WORKING!C30,PERSALDATA!$F$2:$F$20871,"S&amp;W: BASIC SALARY (RES)")</f>
        <v>2</v>
      </c>
      <c r="AC30" s="2">
        <f>SUMIFS(PERSALDATA!$H$2:$H$20871,PERSALDATA!$A$2:$A$20871,WORKING!A30,PERSALDATA!$D$2:$D$20871,WORKING!B30,PERSALDATA!$E$2:$E$20871,WORKING!C30)</f>
        <v>1241583.53</v>
      </c>
    </row>
    <row r="31" spans="1:29" x14ac:dyDescent="0.25">
      <c r="A31" s="2">
        <f>Results!$D$3</f>
        <v>9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0.69994231326361644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0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0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0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1.0195004957321159E-2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9.0992401606166382E-2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0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8.2551220696086612E-5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0.19878772895219987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0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1.484583665732974E-2</v>
      </c>
      <c r="AB31" s="2">
        <f>SUMIFS(PERSALDATA!$G$2:$G$20871,PERSALDATA!$A$2:$A$20871,WORKING!A31,PERSALDATA!$D$2:$D$20871,WORKING!B31,PERSALDATA!$E$2:$E$20871,WORKING!C31,PERSALDATA!$F$2:$F$20871,"S&amp;W: BASIC SALARY (RES)")</f>
        <v>0</v>
      </c>
      <c r="AC31" s="2">
        <f>SUMIFS(PERSALDATA!$H$2:$H$20871,PERSALDATA!$A$2:$A$20871,WORKING!A31,PERSALDATA!$D$2:$D$20871,WORKING!B31,PERSALDATA!$E$2:$E$20871,WORKING!C31)</f>
        <v>70622.820000000007</v>
      </c>
    </row>
    <row r="32" spans="1:29" x14ac:dyDescent="0.25">
      <c r="A32" s="2">
        <f>Results!$D$3</f>
        <v>9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0.64408600198463373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7.8029388847201892E-3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7.5543965343036971E-4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6.7671046122720468E-3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7.2322264630429456E-2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0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7.6206552628563592E-5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0.26819004368188554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0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1.4886018737725035E-2</v>
      </c>
      <c r="AB32" s="2">
        <f>SUMIFS(PERSALDATA!$G$2:$G$20871,PERSALDATA!$A$2:$A$20871,WORKING!A32,PERSALDATA!$D$2:$D$20871,WORKING!B32,PERSALDATA!$E$2:$E$20871,WORKING!C32,PERSALDATA!$F$2:$F$20871,"S&amp;W: BASIC SALARY (RES)")</f>
        <v>8</v>
      </c>
      <c r="AC32" s="2">
        <f>SUMIFS(PERSALDATA!$H$2:$H$20871,PERSALDATA!$A$2:$A$20871,WORKING!A32,PERSALDATA!$D$2:$D$20871,WORKING!B32,PERSALDATA!$E$2:$E$20871,WORKING!C32)</f>
        <v>6655726.870000001</v>
      </c>
    </row>
    <row r="33" spans="1:29" x14ac:dyDescent="0.25">
      <c r="A33" s="2">
        <f>Results!$D$3</f>
        <v>9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0.60010636418406538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0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0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2.0700552351439996E-2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7.8013672319321173E-2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6.1762651079270802E-5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0.30111764849409428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1.4688565274962213E-2</v>
      </c>
      <c r="AB33" s="2">
        <f>SUMIFS(PERSALDATA!$G$2:$G$20871,PERSALDATA!$A$2:$A$20871,WORKING!A33,PERSALDATA!$D$2:$D$20871,WORKING!B33,PERSALDATA!$E$2:$E$20871,WORKING!C33,PERSALDATA!$F$2:$F$20871,"S&amp;W: BASIC SALARY (RES)")</f>
        <v>5</v>
      </c>
      <c r="AC33" s="2">
        <f>SUMIFS(PERSALDATA!$H$2:$H$20871,PERSALDATA!$A$2:$A$20871,WORKING!A33,PERSALDATA!$D$2:$D$20871,WORKING!B33,PERSALDATA!$E$2:$E$20871,WORKING!C33)</f>
        <v>5663616.9899999993</v>
      </c>
    </row>
    <row r="34" spans="1:29" x14ac:dyDescent="0.25">
      <c r="A34" s="2">
        <f>Results!$D$3</f>
        <v>9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0.49426893886938739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0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0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0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0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3.9946322785393364E-5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0.39129624327159834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0.11439487153622886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1.4999400805158219E-2</v>
      </c>
      <c r="AB34" s="2">
        <f>SUMIFS(PERSALDATA!$G$2:$G$20871,PERSALDATA!$A$2:$A$20871,WORKING!A34,PERSALDATA!$D$2:$D$20871,WORKING!B34,PERSALDATA!$E$2:$E$20871,WORKING!C34,PERSALDATA!$F$2:$F$20871,"S&amp;W: BASIC SALARY (RES)")</f>
        <v>1</v>
      </c>
      <c r="AC34" s="2">
        <f>SUMIFS(PERSALDATA!$H$2:$H$20871,PERSALDATA!$A$2:$A$20871,WORKING!A34,PERSALDATA!$D$2:$D$20871,WORKING!B34,PERSALDATA!$E$2:$E$20871,WORKING!C34)</f>
        <v>1751350.19</v>
      </c>
    </row>
    <row r="35" spans="1:29" x14ac:dyDescent="0.25">
      <c r="A35" s="2">
        <f>Results!$D$3</f>
        <v>9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9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9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0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0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0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0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0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0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1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0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0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7.5999999999999998E-2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7.0000000000000007E-2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6.9000000000000006E-2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6.7000000000000004E-2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1.4999999999999999E-2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1359383.8</v>
      </c>
    </row>
    <row r="38" spans="1:29" x14ac:dyDescent="0.25">
      <c r="A38" s="2">
        <f>Results!$D$3</f>
        <v>9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9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9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9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0.69530072840237789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0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5.979224189017892E-2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0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0.15413111242801678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9.0388596423626705E-2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0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3.8732085579971459E-4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0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0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7.361362519033865E-2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7.171404426751847E-2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7.0714044267518469E-2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6.8714044267518481E-2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1.1785339872390069E-2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30104.240000000002</v>
      </c>
    </row>
    <row r="42" spans="1:29" x14ac:dyDescent="0.25">
      <c r="A42" s="2">
        <f>Results!$D$3</f>
        <v>9</v>
      </c>
      <c r="B42" s="2">
        <v>3</v>
      </c>
      <c r="C42" s="2">
        <v>6</v>
      </c>
      <c r="D42" s="62" t="str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/>
      </c>
      <c r="E42" s="62" t="str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/>
      </c>
      <c r="F42" s="62" t="str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/>
      </c>
      <c r="G42" s="69" t="str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/>
      </c>
      <c r="H42" s="62" t="str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/>
      </c>
      <c r="I42" s="62" t="str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/>
      </c>
      <c r="J42" s="62" t="str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/>
      </c>
      <c r="K42" s="62" t="str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/>
      </c>
      <c r="L42" s="62" t="str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/>
      </c>
      <c r="M42" s="62" t="str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/>
      </c>
      <c r="N42" s="62" t="str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/>
      </c>
      <c r="O42" s="62" t="str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/>
      </c>
      <c r="P42" s="62" t="str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/>
      </c>
      <c r="Q42" s="62" t="str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/>
      </c>
      <c r="R42" s="62" t="str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/>
      </c>
      <c r="S42" s="62" t="str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/>
      </c>
      <c r="T42" s="62" t="str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/>
      </c>
      <c r="U42" s="62" t="str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/>
      </c>
      <c r="V42" s="62" t="str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/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7.3827684520804057E-2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7.0033119199051808E-2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6.9033119199051793E-2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6.7033119199051777E-2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0</v>
      </c>
      <c r="AB42" s="2">
        <f>SUMIFS(PERSALDATA!$G$2:$G$20871,PERSALDATA!$A$2:$A$20871,WORKING!A42,PERSALDATA!$D$2:$D$20871,WORKING!B42,PERSALDATA!$E$2:$E$20871,WORKING!C42,PERSALDATA!$F$2:$F$20871,"S&amp;W: BASIC SALARY (RES)")</f>
        <v>0</v>
      </c>
      <c r="AC42" s="2">
        <f>SUMIFS(PERSALDATA!$H$2:$H$20871,PERSALDATA!$A$2:$A$20871,WORKING!A42,PERSALDATA!$D$2:$D$20871,WORKING!B42,PERSALDATA!$E$2:$E$20871,WORKING!C42)</f>
        <v>0</v>
      </c>
    </row>
    <row r="43" spans="1:29" x14ac:dyDescent="0.25">
      <c r="A43" s="2">
        <f>Results!$D$3</f>
        <v>9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0.72973512999388812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0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0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0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0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0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0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2.6309793752915767E-4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0.27000177206858261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7.5999999999999984E-2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7.0000000000000007E-2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6.9000000000000006E-2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6.7000000000000004E-2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1.499605353093706E-2</v>
      </c>
      <c r="AB43" s="2">
        <f>SUMIFS(PERSALDATA!$G$2:$G$20871,PERSALDATA!$A$2:$A$20871,WORKING!A43,PERSALDATA!$D$2:$D$20871,WORKING!B43,PERSALDATA!$E$2:$E$20871,WORKING!C43,PERSALDATA!$F$2:$F$20871,"S&amp;W: BASIC SALARY (RES)")</f>
        <v>0</v>
      </c>
      <c r="AC43" s="2">
        <f>SUMIFS(PERSALDATA!$H$2:$H$20871,PERSALDATA!$A$2:$A$20871,WORKING!A43,PERSALDATA!$D$2:$D$20871,WORKING!B43,PERSALDATA!$E$2:$E$20871,WORKING!C43)</f>
        <v>110605.20000000001</v>
      </c>
    </row>
    <row r="44" spans="1:29" x14ac:dyDescent="0.25">
      <c r="A44" s="2">
        <f>Results!$D$3</f>
        <v>9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0.71638469945791194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5.7093167030043475E-2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3.3335360079082478E-2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0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5.5062213838384909E-2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8.8985455718251241E-2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3.0860535497568922E-2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1.9664758595627091E-4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1.1794967066650706E-2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0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6.2869537261499879E-3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7.4237383627727124E-2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7.0492579606784941E-2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6.9492579606784968E-2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6.7492579606784939E-2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1.3671086677448645E-2</v>
      </c>
      <c r="AB44" s="2">
        <f>SUMIFS(PERSALDATA!$G$2:$G$20871,PERSALDATA!$A$2:$A$20871,WORKING!A44,PERSALDATA!$D$2:$D$20871,WORKING!B44,PERSALDATA!$E$2:$E$20871,WORKING!C44,PERSALDATA!$F$2:$F$20871,"S&amp;W: BASIC SALARY (RES)")</f>
        <v>14</v>
      </c>
      <c r="AC44" s="2">
        <f>SUMIFS(PERSALDATA!$H$2:$H$20871,PERSALDATA!$A$2:$A$20871,WORKING!A44,PERSALDATA!$D$2:$D$20871,WORKING!B44,PERSALDATA!$E$2:$E$20871,WORKING!C44)</f>
        <v>4832706.16</v>
      </c>
    </row>
    <row r="45" spans="1:29" x14ac:dyDescent="0.25">
      <c r="A45" s="2">
        <f>Results!$D$3</f>
        <v>9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0.73524342353907945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4.900803254081202E-2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2.5304721938500651E-2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1.6085502132991245E-3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3.496951906999593E-2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8.2201275273904389E-2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2.954094125537722E-2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1.748328677340366E-4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3.8081263487634361E-2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0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3.867439813662775E-3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7.4566414399653891E-2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7.0271495566664927E-2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6.9271495566664926E-2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6.7271495566664952E-2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1.409326389185654E-2</v>
      </c>
      <c r="AB45" s="2">
        <f>SUMIFS(PERSALDATA!$G$2:$G$20871,PERSALDATA!$A$2:$A$20871,WORKING!A45,PERSALDATA!$D$2:$D$20871,WORKING!B45,PERSALDATA!$E$2:$E$20871,WORKING!C45,PERSALDATA!$F$2:$F$20871,"S&amp;W: BASIC SALARY (RES)")</f>
        <v>9</v>
      </c>
      <c r="AC45" s="2">
        <f>SUMIFS(PERSALDATA!$H$2:$H$20871,PERSALDATA!$A$2:$A$20871,WORKING!A45,PERSALDATA!$D$2:$D$20871,WORKING!B45,PERSALDATA!$E$2:$E$20871,WORKING!C45)</f>
        <v>3734480.87</v>
      </c>
    </row>
    <row r="46" spans="1:29" x14ac:dyDescent="0.25">
      <c r="A46" s="2">
        <f>Results!$D$3</f>
        <v>9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0.74515561877311132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0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0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0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0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9.6868853929209769E-2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0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6.0795915515576469E-4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0.15736756814252312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0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7.5999999999999998E-2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7.0000000000000007E-2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6.9000000000000006E-2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6.7000000000000004E-2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1.4990880612672662E-2</v>
      </c>
      <c r="AB46" s="2">
        <f>SUMIFS(PERSALDATA!$G$2:$G$20871,PERSALDATA!$A$2:$A$20871,WORKING!A46,PERSALDATA!$D$2:$D$20871,WORKING!B46,PERSALDATA!$E$2:$E$20871,WORKING!C46,PERSALDATA!$F$2:$F$20871,"S&amp;W: BASIC SALARY (RES)")</f>
        <v>0</v>
      </c>
      <c r="AC46" s="2">
        <f>SUMIFS(PERSALDATA!$H$2:$H$20871,PERSALDATA!$A$2:$A$20871,WORKING!A46,PERSALDATA!$D$2:$D$20871,WORKING!B46,PERSALDATA!$E$2:$E$20871,WORKING!C46)</f>
        <v>9589.4600000000009</v>
      </c>
    </row>
    <row r="47" spans="1:29" x14ac:dyDescent="0.25">
      <c r="A47" s="2">
        <f>Results!$D$3</f>
        <v>9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0.72600116969262363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5.0123212791411034E-2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9.5205021256704186E-3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0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5.8926537472127971E-3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9.4379818949310579E-2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2.3515996396677282E-2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1.1295250225050968E-4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8.8178867894598043E-2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2.2748259002458174E-3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1.4767108374372995E-2</v>
      </c>
      <c r="AB47" s="2">
        <f>SUMIFS(PERSALDATA!$G$2:$G$20871,PERSALDATA!$A$2:$A$20871,WORKING!A47,PERSALDATA!$D$2:$D$20871,WORKING!B47,PERSALDATA!$E$2:$E$20871,WORKING!C47,PERSALDATA!$F$2:$F$20871,"S&amp;W: BASIC SALARY (RES)")</f>
        <v>11</v>
      </c>
      <c r="AC47" s="2">
        <f>SUMIFS(PERSALDATA!$H$2:$H$20871,PERSALDATA!$A$2:$A$20871,WORKING!A47,PERSALDATA!$D$2:$D$20871,WORKING!B47,PERSALDATA!$E$2:$E$20871,WORKING!C47)</f>
        <v>7019587.7399999984</v>
      </c>
    </row>
    <row r="48" spans="1:29" x14ac:dyDescent="0.25">
      <c r="A48" s="2">
        <f>Results!$D$3</f>
        <v>9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0.73821489210232172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0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0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4.4715544856119352E-3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9.5967663953737306E-2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0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9.0517925871936046E-5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8.1725421339984533E-2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7.9529950192472484E-2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1.4931568913827738E-2</v>
      </c>
      <c r="AB48" s="2">
        <f>SUMIFS(PERSALDATA!$G$2:$G$20871,PERSALDATA!$A$2:$A$20871,WORKING!A48,PERSALDATA!$D$2:$D$20871,WORKING!B48,PERSALDATA!$E$2:$E$20871,WORKING!C48,PERSALDATA!$F$2:$F$20871,"S&amp;W: BASIC SALARY (RES)")</f>
        <v>1</v>
      </c>
      <c r="AC48" s="2">
        <f>SUMIFS(PERSALDATA!$H$2:$H$20871,PERSALDATA!$A$2:$A$20871,WORKING!A48,PERSALDATA!$D$2:$D$20871,WORKING!B48,PERSALDATA!$E$2:$E$20871,WORKING!C48)</f>
        <v>322035.65999999997</v>
      </c>
    </row>
    <row r="49" spans="1:29" x14ac:dyDescent="0.25">
      <c r="A49" s="2">
        <f>Results!$D$3</f>
        <v>9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0.66053147543958612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3.8532065006788574E-2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7.1593299495020489E-3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6.3614905334518817E-3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7.9744094713424807E-2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7.8472261799142901E-5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0.20360446667983456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3.4325032659340182E-3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5.5610214967885053E-4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1.4796010608828701E-2</v>
      </c>
      <c r="AB49" s="2">
        <f>SUMIFS(PERSALDATA!$G$2:$G$20871,PERSALDATA!$A$2:$A$20871,WORKING!A49,PERSALDATA!$D$2:$D$20871,WORKING!B49,PERSALDATA!$E$2:$E$20871,WORKING!C49,PERSALDATA!$F$2:$F$20871,"S&amp;W: BASIC SALARY (RES)")</f>
        <v>19</v>
      </c>
      <c r="AC49" s="2">
        <f>SUMIFS(PERSALDATA!$H$2:$H$20871,PERSALDATA!$A$2:$A$20871,WORKING!A49,PERSALDATA!$D$2:$D$20871,WORKING!B49,PERSALDATA!$E$2:$E$20871,WORKING!C49)</f>
        <v>15971885.75</v>
      </c>
    </row>
    <row r="50" spans="1:29" x14ac:dyDescent="0.25">
      <c r="A50" s="2">
        <f>Results!$D$3</f>
        <v>9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0.64121921223679368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1.986772397047102E-2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1.5242815466615401E-2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8.2655108669939664E-3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6.6961778399521568E-2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6.4326388064625322E-5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0.23356275182724562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1.4815880844294256E-2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1.4646410209174891E-2</v>
      </c>
      <c r="AB50" s="2">
        <f>SUMIFS(PERSALDATA!$G$2:$G$20871,PERSALDATA!$A$2:$A$20871,WORKING!A50,PERSALDATA!$D$2:$D$20871,WORKING!B50,PERSALDATA!$E$2:$E$20871,WORKING!C50,PERSALDATA!$F$2:$F$20871,"S&amp;W: BASIC SALARY (RES)")</f>
        <v>11</v>
      </c>
      <c r="AC50" s="2">
        <f>SUMIFS(PERSALDATA!$H$2:$H$20871,PERSALDATA!$A$2:$A$20871,WORKING!A50,PERSALDATA!$D$2:$D$20871,WORKING!B50,PERSALDATA!$E$2:$E$20871,WORKING!C50)</f>
        <v>10604668.169999998</v>
      </c>
    </row>
    <row r="51" spans="1:29" x14ac:dyDescent="0.25">
      <c r="A51" s="2">
        <f>Results!$D$3</f>
        <v>9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0.66558989404877178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2.0232655056296744E-2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1.6028079059679167E-3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3.2214828168546696E-4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3.1562896210081494E-2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0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5.1858661076397085E-5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0.28063773983612017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0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0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1.4970347777269051E-2</v>
      </c>
      <c r="AB51" s="2">
        <f>SUMIFS(PERSALDATA!$G$2:$G$20871,PERSALDATA!$A$2:$A$20871,WORKING!A51,PERSALDATA!$D$2:$D$20871,WORKING!B51,PERSALDATA!$E$2:$E$20871,WORKING!C51,PERSALDATA!$F$2:$F$20871,"S&amp;W: BASIC SALARY (RES)")</f>
        <v>3</v>
      </c>
      <c r="AC51" s="2">
        <f>SUMIFS(PERSALDATA!$H$2:$H$20871,PERSALDATA!$A$2:$A$20871,WORKING!A51,PERSALDATA!$D$2:$D$20871,WORKING!B51,PERSALDATA!$E$2:$E$20871,WORKING!C51)</f>
        <v>4159575.1900000004</v>
      </c>
    </row>
    <row r="52" spans="1:29" x14ac:dyDescent="0.25">
      <c r="A52" s="2">
        <f>Results!$D$3</f>
        <v>9</v>
      </c>
      <c r="B52" s="2">
        <v>3</v>
      </c>
      <c r="C52" s="2">
        <v>16</v>
      </c>
      <c r="D52" s="62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>0.68849599120288829</v>
      </c>
      <c r="E52" s="62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>0</v>
      </c>
      <c r="F52" s="62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>0</v>
      </c>
      <c r="G52" s="69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>0</v>
      </c>
      <c r="H52" s="62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>0</v>
      </c>
      <c r="I52" s="62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>0</v>
      </c>
      <c r="J52" s="62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>0</v>
      </c>
      <c r="K52" s="62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>4.1536586281339506E-5</v>
      </c>
      <c r="L52" s="62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>0</v>
      </c>
      <c r="M52" s="62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>0.31146247221083051</v>
      </c>
      <c r="N52" s="62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>0</v>
      </c>
      <c r="O52" s="62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>0</v>
      </c>
      <c r="P52" s="62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>0</v>
      </c>
      <c r="Q52" s="62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>0</v>
      </c>
      <c r="R52" s="62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>0</v>
      </c>
      <c r="S52" s="62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>0</v>
      </c>
      <c r="T52" s="62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>0</v>
      </c>
      <c r="U52" s="62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>0</v>
      </c>
      <c r="V52" s="62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>0</v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1.4999376951205781E-2</v>
      </c>
      <c r="AB52" s="2">
        <f>SUMIFS(PERSALDATA!$G$2:$G$20871,PERSALDATA!$A$2:$A$20871,WORKING!A52,PERSALDATA!$D$2:$D$20871,WORKING!B52,PERSALDATA!$E$2:$E$20871,WORKING!C52,PERSALDATA!$F$2:$F$20871,"S&amp;W: BASIC SALARY (RES)")</f>
        <v>1</v>
      </c>
      <c r="AC52" s="2">
        <f>SUMIFS(PERSALDATA!$H$2:$H$20871,PERSALDATA!$A$2:$A$20871,WORKING!A52,PERSALDATA!$D$2:$D$20871,WORKING!B52,PERSALDATA!$E$2:$E$20871,WORKING!C52)</f>
        <v>1684298.2599999998</v>
      </c>
    </row>
    <row r="53" spans="1:29" x14ac:dyDescent="0.25">
      <c r="A53" s="2">
        <f>Results!$D$3</f>
        <v>9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9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9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9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9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9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9</v>
      </c>
      <c r="B59" s="2">
        <v>4</v>
      </c>
      <c r="C59" s="2">
        <v>6</v>
      </c>
      <c r="D59" s="62" t="str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/>
      </c>
      <c r="E59" s="62" t="str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/>
      </c>
      <c r="F59" s="62" t="str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/>
      </c>
      <c r="G59" s="69" t="str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/>
      </c>
      <c r="H59" s="62" t="str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/>
      </c>
      <c r="I59" s="62" t="str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/>
      </c>
      <c r="J59" s="62" t="str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/>
      </c>
      <c r="K59" s="62" t="str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/>
      </c>
      <c r="L59" s="62" t="str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/>
      </c>
      <c r="M59" s="62" t="str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/>
      </c>
      <c r="N59" s="62" t="str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/>
      </c>
      <c r="O59" s="62" t="str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/>
      </c>
      <c r="P59" s="62" t="str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/>
      </c>
      <c r="Q59" s="62" t="str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/>
      </c>
      <c r="R59" s="62" t="str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/>
      </c>
      <c r="S59" s="62" t="str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/>
      </c>
      <c r="T59" s="62" t="str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/>
      </c>
      <c r="U59" s="62" t="str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/>
      </c>
      <c r="V59" s="62" t="str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/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7.3827684520804057E-2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7.0033119199051808E-2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6.9033119199051793E-2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6.7033119199051777E-2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0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0</v>
      </c>
    </row>
    <row r="60" spans="1:29" x14ac:dyDescent="0.25">
      <c r="A60" s="2">
        <f>Results!$D$3</f>
        <v>9</v>
      </c>
      <c r="B60" s="2">
        <v>4</v>
      </c>
      <c r="C60" s="2">
        <v>7</v>
      </c>
      <c r="D60" s="62" t="str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/>
      </c>
      <c r="E60" s="62" t="str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/>
      </c>
      <c r="F60" s="62" t="str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/>
      </c>
      <c r="G60" s="69" t="str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/>
      </c>
      <c r="H60" s="62" t="str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/>
      </c>
      <c r="I60" s="62" t="str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/>
      </c>
      <c r="J60" s="62" t="str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/>
      </c>
      <c r="K60" s="62" t="str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/>
      </c>
      <c r="L60" s="62" t="str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/>
      </c>
      <c r="M60" s="62" t="str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/>
      </c>
      <c r="N60" s="62" t="str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/>
      </c>
      <c r="O60" s="62" t="str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/>
      </c>
      <c r="P60" s="62" t="str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/>
      </c>
      <c r="Q60" s="62" t="str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/>
      </c>
      <c r="R60" s="62" t="str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/>
      </c>
      <c r="S60" s="62" t="str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/>
      </c>
      <c r="T60" s="62" t="str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/>
      </c>
      <c r="U60" s="62" t="str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/>
      </c>
      <c r="V60" s="62" t="str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/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7.3827684520804057E-2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7.0033119199051808E-2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6.9033119199051793E-2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6.7033119199051777E-2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0</v>
      </c>
      <c r="AB60" s="2">
        <f>SUMIFS(PERSALDATA!$G$2:$G$20871,PERSALDATA!$A$2:$A$20871,WORKING!A60,PERSALDATA!$D$2:$D$20871,WORKING!B60,PERSALDATA!$E$2:$E$20871,WORKING!C60,PERSALDATA!$F$2:$F$20871,"S&amp;W: BASIC SALARY (RES)")</f>
        <v>0</v>
      </c>
      <c r="AC60" s="2">
        <f>SUMIFS(PERSALDATA!$H$2:$H$20871,PERSALDATA!$A$2:$A$20871,WORKING!A60,PERSALDATA!$D$2:$D$20871,WORKING!B60,PERSALDATA!$E$2:$E$20871,WORKING!C60)</f>
        <v>0</v>
      </c>
    </row>
    <row r="61" spans="1:29" x14ac:dyDescent="0.25">
      <c r="A61" s="2">
        <f>Results!$D$3</f>
        <v>9</v>
      </c>
      <c r="B61" s="2">
        <v>4</v>
      </c>
      <c r="C61" s="2">
        <v>8</v>
      </c>
      <c r="D61" s="62" t="str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/>
      </c>
      <c r="E61" s="62" t="str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/>
      </c>
      <c r="F61" s="62" t="str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/>
      </c>
      <c r="G61" s="69" t="str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/>
      </c>
      <c r="H61" s="62" t="str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/>
      </c>
      <c r="I61" s="62" t="str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/>
      </c>
      <c r="J61" s="62" t="str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/>
      </c>
      <c r="K61" s="62" t="str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/>
      </c>
      <c r="L61" s="62" t="str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/>
      </c>
      <c r="M61" s="62" t="str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/>
      </c>
      <c r="N61" s="62" t="str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/>
      </c>
      <c r="O61" s="62" t="str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/>
      </c>
      <c r="P61" s="62" t="str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/>
      </c>
      <c r="Q61" s="62" t="str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/>
      </c>
      <c r="R61" s="62" t="str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/>
      </c>
      <c r="S61" s="62" t="str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/>
      </c>
      <c r="T61" s="62" t="str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/>
      </c>
      <c r="U61" s="62" t="str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/>
      </c>
      <c r="V61" s="62" t="str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/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7.3827684520804057E-2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7.0033119199051808E-2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6.9033119199051793E-2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6.7033119199051777E-2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0</v>
      </c>
      <c r="AB61" s="2">
        <f>SUMIFS(PERSALDATA!$G$2:$G$20871,PERSALDATA!$A$2:$A$20871,WORKING!A61,PERSALDATA!$D$2:$D$20871,WORKING!B61,PERSALDATA!$E$2:$E$20871,WORKING!C61,PERSALDATA!$F$2:$F$20871,"S&amp;W: BASIC SALARY (RES)")</f>
        <v>0</v>
      </c>
      <c r="AC61" s="2">
        <f>SUMIFS(PERSALDATA!$H$2:$H$20871,PERSALDATA!$A$2:$A$20871,WORKING!A61,PERSALDATA!$D$2:$D$20871,WORKING!B61,PERSALDATA!$E$2:$E$20871,WORKING!C61)</f>
        <v>0</v>
      </c>
    </row>
    <row r="62" spans="1:29" x14ac:dyDescent="0.25">
      <c r="A62" s="2">
        <f>Results!$D$3</f>
        <v>9</v>
      </c>
      <c r="B62" s="2">
        <v>4</v>
      </c>
      <c r="C62" s="2">
        <v>9</v>
      </c>
      <c r="D62" s="62" t="str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/>
      </c>
      <c r="E62" s="62" t="str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/>
      </c>
      <c r="F62" s="62" t="str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/>
      </c>
      <c r="G62" s="69" t="str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/>
      </c>
      <c r="H62" s="62" t="str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/>
      </c>
      <c r="I62" s="62" t="str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/>
      </c>
      <c r="J62" s="62" t="str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/>
      </c>
      <c r="K62" s="62" t="str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/>
      </c>
      <c r="L62" s="62" t="str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/>
      </c>
      <c r="M62" s="62" t="str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/>
      </c>
      <c r="N62" s="62" t="str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/>
      </c>
      <c r="O62" s="62" t="str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/>
      </c>
      <c r="P62" s="62" t="str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/>
      </c>
      <c r="Q62" s="62" t="str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/>
      </c>
      <c r="R62" s="62" t="str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/>
      </c>
      <c r="S62" s="62" t="str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/>
      </c>
      <c r="T62" s="62" t="str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/>
      </c>
      <c r="U62" s="62" t="str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/>
      </c>
      <c r="V62" s="62" t="str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/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7.3827684520804057E-2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7.0033119199051808E-2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6.9033119199051793E-2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6.7033119199051777E-2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0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0</v>
      </c>
    </row>
    <row r="63" spans="1:29" x14ac:dyDescent="0.25">
      <c r="A63" s="2">
        <f>Results!$D$3</f>
        <v>9</v>
      </c>
      <c r="B63" s="2">
        <v>4</v>
      </c>
      <c r="C63" s="2">
        <v>10</v>
      </c>
      <c r="D63" s="62" t="str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/>
      </c>
      <c r="E63" s="62" t="str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/>
      </c>
      <c r="F63" s="62" t="str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/>
      </c>
      <c r="G63" s="69" t="str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/>
      </c>
      <c r="H63" s="62" t="str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/>
      </c>
      <c r="I63" s="62" t="str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/>
      </c>
      <c r="J63" s="62" t="str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/>
      </c>
      <c r="K63" s="62" t="str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/>
      </c>
      <c r="L63" s="62" t="str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/>
      </c>
      <c r="M63" s="62" t="str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/>
      </c>
      <c r="N63" s="62" t="str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/>
      </c>
      <c r="O63" s="62" t="str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/>
      </c>
      <c r="P63" s="62" t="str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/>
      </c>
      <c r="Q63" s="62" t="str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/>
      </c>
      <c r="R63" s="62" t="str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/>
      </c>
      <c r="S63" s="62" t="str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/>
      </c>
      <c r="T63" s="62" t="str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/>
      </c>
      <c r="U63" s="62" t="str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/>
      </c>
      <c r="V63" s="62" t="str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/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0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9</v>
      </c>
      <c r="B64" s="2">
        <v>4</v>
      </c>
      <c r="C64" s="2">
        <v>11</v>
      </c>
      <c r="D64" s="62" t="str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/>
      </c>
      <c r="E64" s="62" t="str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/>
      </c>
      <c r="F64" s="62" t="str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/>
      </c>
      <c r="G64" s="69" t="str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/>
      </c>
      <c r="H64" s="62" t="str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/>
      </c>
      <c r="I64" s="62" t="str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/>
      </c>
      <c r="J64" s="62" t="str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/>
      </c>
      <c r="K64" s="62" t="str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/>
      </c>
      <c r="L64" s="62" t="str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/>
      </c>
      <c r="M64" s="62" t="str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/>
      </c>
      <c r="N64" s="62" t="str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/>
      </c>
      <c r="O64" s="62" t="str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/>
      </c>
      <c r="P64" s="62" t="str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/>
      </c>
      <c r="Q64" s="62" t="str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/>
      </c>
      <c r="R64" s="62" t="str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/>
      </c>
      <c r="S64" s="62" t="str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/>
      </c>
      <c r="T64" s="62" t="str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/>
      </c>
      <c r="U64" s="62" t="str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/>
      </c>
      <c r="V64" s="62" t="str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/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0</v>
      </c>
      <c r="AB64" s="2">
        <f>SUMIFS(PERSALDATA!$G$2:$G$20871,PERSALDATA!$A$2:$A$20871,WORKING!A64,PERSALDATA!$D$2:$D$20871,WORKING!B64,PERSALDATA!$E$2:$E$20871,WORKING!C64,PERSALDATA!$F$2:$F$20871,"S&amp;W: BASIC SALARY (RES)")</f>
        <v>0</v>
      </c>
      <c r="AC64" s="2">
        <f>SUMIFS(PERSALDATA!$H$2:$H$20871,PERSALDATA!$A$2:$A$20871,WORKING!A64,PERSALDATA!$D$2:$D$20871,WORKING!B64,PERSALDATA!$E$2:$E$20871,WORKING!C64)</f>
        <v>0</v>
      </c>
    </row>
    <row r="65" spans="1:29" x14ac:dyDescent="0.25">
      <c r="A65" s="2">
        <f>Results!$D$3</f>
        <v>9</v>
      </c>
      <c r="B65" s="2">
        <v>4</v>
      </c>
      <c r="C65" s="2">
        <v>12</v>
      </c>
      <c r="D65" s="62" t="str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/>
      </c>
      <c r="E65" s="62" t="str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/>
      </c>
      <c r="F65" s="62" t="str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/>
      </c>
      <c r="G65" s="69" t="str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/>
      </c>
      <c r="H65" s="62" t="str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/>
      </c>
      <c r="I65" s="62" t="str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/>
      </c>
      <c r="J65" s="62" t="str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/>
      </c>
      <c r="K65" s="62" t="str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/>
      </c>
      <c r="L65" s="62" t="str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/>
      </c>
      <c r="M65" s="62" t="str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/>
      </c>
      <c r="N65" s="62" t="str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/>
      </c>
      <c r="O65" s="62" t="str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/>
      </c>
      <c r="P65" s="62" t="str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/>
      </c>
      <c r="Q65" s="62" t="str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/>
      </c>
      <c r="R65" s="62" t="str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/>
      </c>
      <c r="S65" s="62" t="str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/>
      </c>
      <c r="T65" s="62" t="str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/>
      </c>
      <c r="U65" s="62" t="str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/>
      </c>
      <c r="V65" s="62" t="str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/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0</v>
      </c>
      <c r="AB65" s="2">
        <f>SUMIFS(PERSALDATA!$G$2:$G$20871,PERSALDATA!$A$2:$A$20871,WORKING!A65,PERSALDATA!$D$2:$D$20871,WORKING!B65,PERSALDATA!$E$2:$E$20871,WORKING!C65,PERSALDATA!$F$2:$F$20871,"S&amp;W: BASIC SALARY (RES)")</f>
        <v>0</v>
      </c>
      <c r="AC65" s="2">
        <f>SUMIFS(PERSALDATA!$H$2:$H$20871,PERSALDATA!$A$2:$A$20871,WORKING!A65,PERSALDATA!$D$2:$D$20871,WORKING!B65,PERSALDATA!$E$2:$E$20871,WORKING!C65)</f>
        <v>0</v>
      </c>
    </row>
    <row r="66" spans="1:29" x14ac:dyDescent="0.25">
      <c r="A66" s="2">
        <f>Results!$D$3</f>
        <v>9</v>
      </c>
      <c r="B66" s="2">
        <v>4</v>
      </c>
      <c r="C66" s="2">
        <v>13</v>
      </c>
      <c r="D66" s="62" t="str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/>
      </c>
      <c r="E66" s="62" t="str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/>
      </c>
      <c r="F66" s="62" t="str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/>
      </c>
      <c r="G66" s="69" t="str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/>
      </c>
      <c r="H66" s="62" t="str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/>
      </c>
      <c r="I66" s="62" t="str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/>
      </c>
      <c r="J66" s="62" t="str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/>
      </c>
      <c r="K66" s="62" t="str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/>
      </c>
      <c r="L66" s="62" t="str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/>
      </c>
      <c r="M66" s="62" t="str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/>
      </c>
      <c r="N66" s="62" t="str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/>
      </c>
      <c r="O66" s="62" t="str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/>
      </c>
      <c r="P66" s="62" t="str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/>
      </c>
      <c r="Q66" s="62" t="str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/>
      </c>
      <c r="R66" s="62" t="str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/>
      </c>
      <c r="S66" s="62" t="str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/>
      </c>
      <c r="T66" s="62" t="str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/>
      </c>
      <c r="U66" s="62" t="str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/>
      </c>
      <c r="V66" s="62" t="str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/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0</v>
      </c>
      <c r="AB66" s="2">
        <f>SUMIFS(PERSALDATA!$G$2:$G$20871,PERSALDATA!$A$2:$A$20871,WORKING!A66,PERSALDATA!$D$2:$D$20871,WORKING!B66,PERSALDATA!$E$2:$E$20871,WORKING!C66,PERSALDATA!$F$2:$F$20871,"S&amp;W: BASIC SALARY (RES)")</f>
        <v>0</v>
      </c>
      <c r="AC66" s="2">
        <f>SUMIFS(PERSALDATA!$H$2:$H$20871,PERSALDATA!$A$2:$A$20871,WORKING!A66,PERSALDATA!$D$2:$D$20871,WORKING!B66,PERSALDATA!$E$2:$E$20871,WORKING!C66)</f>
        <v>0</v>
      </c>
    </row>
    <row r="67" spans="1:29" x14ac:dyDescent="0.25">
      <c r="A67" s="2">
        <f>Results!$D$3</f>
        <v>9</v>
      </c>
      <c r="B67" s="2">
        <v>4</v>
      </c>
      <c r="C67" s="2">
        <v>14</v>
      </c>
      <c r="D67" s="62" t="str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/>
      </c>
      <c r="E67" s="62" t="str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/>
      </c>
      <c r="F67" s="62" t="str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/>
      </c>
      <c r="G67" s="69" t="str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/>
      </c>
      <c r="H67" s="62" t="str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/>
      </c>
      <c r="I67" s="62" t="str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/>
      </c>
      <c r="J67" s="62" t="str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/>
      </c>
      <c r="K67" s="62" t="str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/>
      </c>
      <c r="L67" s="62" t="str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/>
      </c>
      <c r="M67" s="62" t="str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/>
      </c>
      <c r="N67" s="62" t="str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/>
      </c>
      <c r="O67" s="62" t="str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/>
      </c>
      <c r="P67" s="62" t="str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/>
      </c>
      <c r="Q67" s="62" t="str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/>
      </c>
      <c r="R67" s="62" t="str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/>
      </c>
      <c r="S67" s="62" t="str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/>
      </c>
      <c r="T67" s="62" t="str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/>
      </c>
      <c r="U67" s="62" t="str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/>
      </c>
      <c r="V67" s="62" t="str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/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0</v>
      </c>
      <c r="AB67" s="2">
        <f>SUMIFS(PERSALDATA!$G$2:$G$20871,PERSALDATA!$A$2:$A$20871,WORKING!A67,PERSALDATA!$D$2:$D$20871,WORKING!B67,PERSALDATA!$E$2:$E$20871,WORKING!C67,PERSALDATA!$F$2:$F$20871,"S&amp;W: BASIC SALARY (RES)")</f>
        <v>0</v>
      </c>
      <c r="AC67" s="2">
        <f>SUMIFS(PERSALDATA!$H$2:$H$20871,PERSALDATA!$A$2:$A$20871,WORKING!A67,PERSALDATA!$D$2:$D$20871,WORKING!B67,PERSALDATA!$E$2:$E$20871,WORKING!C67)</f>
        <v>0</v>
      </c>
    </row>
    <row r="68" spans="1:29" x14ac:dyDescent="0.25">
      <c r="A68" s="2">
        <f>Results!$D$3</f>
        <v>9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9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9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9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9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9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9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9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9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9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9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9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9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9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9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9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9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9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9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9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9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9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9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9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9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9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9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9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9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9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9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9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9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9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9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9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9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9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9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9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9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9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9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9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9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9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9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9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9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9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9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9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9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9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9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9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9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9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9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9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9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9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9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9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9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9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9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9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9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9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9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9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9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9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9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9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9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9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9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9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9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9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9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9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9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9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9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9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9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9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9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9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9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9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9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9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9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9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9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9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9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9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9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9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9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9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9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9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9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9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9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9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9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9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9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9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9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9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9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9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9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9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9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9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9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9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9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9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9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9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9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9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9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9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9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9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9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9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9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9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9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9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9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9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9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9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9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9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9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9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9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9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9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9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9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9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9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9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9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9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9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9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9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9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9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9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9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9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9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9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9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9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9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9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9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9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9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9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9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9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9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9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9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9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9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9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9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9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9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9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9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9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9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9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9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9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9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9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9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9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9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9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9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9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9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9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9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G5" sqref="G5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9</v>
      </c>
      <c r="E3" s="74" t="str">
        <f>INDEX(MAPs!$I$7:$J$54,MATCH(Results!$D$3,MAPs!$I$7:$I$54,0),2)</f>
        <v>Public Enterprises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69.845493562231766</v>
      </c>
      <c r="N9" s="148">
        <f>IFERROR(SUMIFS('Employee Profile (2)'!C$4:C$50,'Employee Profile (2)'!$B$4:$B$50,Results!$D$3),"")</f>
        <v>0.33905579399141633</v>
      </c>
      <c r="O9" s="150" t="s">
        <v>620</v>
      </c>
      <c r="P9" s="143">
        <f>IFERROR(INDEX('Employee Profile (2)'!$AC$4:$AC$50,MATCH(Results!$D$3,'Employee Profile (2)'!$B$4:$B$50,0))*$Q9,"")</f>
        <v>152.95278969957081</v>
      </c>
      <c r="Q9" s="148">
        <f>IFERROR(SUMIFS('Employee Profile (2)'!J$4:J$50,'Employee Profile (2)'!$B$4:$B$50,Results!$D$3),"")</f>
        <v>0.74248927038626611</v>
      </c>
      <c r="R9" s="150" t="s">
        <v>627</v>
      </c>
      <c r="S9" s="144">
        <f>IFERROR(INDEX('Employee Profile (2)'!$AC$4:$AC$50,MATCH(Results!$D$3,'Employee Profile (2)'!$B$4:$B$50,0))*$T9,"")</f>
        <v>6.1888412017167385</v>
      </c>
      <c r="T9" s="147">
        <f>IFERROR(SUMIFS('Employee Profile (2)'!N$4:N$50,'Employee Profile (2)'!$B$4:$B$50,Results!$D$3),"")</f>
        <v>3.0042918454935622E-2</v>
      </c>
      <c r="U9" s="150" t="s">
        <v>632</v>
      </c>
      <c r="V9" s="144">
        <f>IFERROR(INDEX('Employee Profile (2)'!$AC$4:$AC$50,MATCH(Results!$D$3,'Employee Profile (2)'!$B$4:$B$50,0))*$W9,"")</f>
        <v>99.021459227467815</v>
      </c>
      <c r="W9" s="147">
        <f>IFERROR(SUMIFS('Employee Profile (2)'!S$4:S$50,'Employee Profile (2)'!$B$4:$B$50,Results!$D$3),"")</f>
        <v>0.48068669527896996</v>
      </c>
      <c r="X9" s="150" t="s">
        <v>635</v>
      </c>
      <c r="Y9" s="144">
        <f>IFERROR(INDEX('Employee Profile (2)'!$AC$4:$AC$50,MATCH(Results!$D$3,'Employee Profile (2)'!$B$4:$B$50,0))*$Z9,"")</f>
        <v>158.25751072961373</v>
      </c>
      <c r="Z9" s="147">
        <f>IFERROR(SUMIFS('Employee Profile (2)'!V$4:V$50,'Employee Profile (2)'!$B$4:$B$50,Results!$D$3),"")</f>
        <v>0.76824034334763946</v>
      </c>
      <c r="AA9" s="150" t="s">
        <v>675</v>
      </c>
      <c r="AB9" s="144">
        <f>IFERROR(SUMIFS('Employee Profile (2)'!$AD$4:$AD$50,'Employee Profile (2)'!$B$4:$B$50,Results!$D$3),"")</f>
        <v>117</v>
      </c>
      <c r="AC9" s="147">
        <f>IFERROR(SUMIFS('Employee Profile (2)'!$AE$4:$AE$50,'Employee Profile (2)'!$B$4:$B$50,Results!$D$3),"")</f>
        <v>0.56796116504854366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9</v>
      </c>
      <c r="H10" s="158">
        <v>9</v>
      </c>
      <c r="I10" s="158">
        <v>0</v>
      </c>
      <c r="J10" s="158">
        <v>2</v>
      </c>
      <c r="L10" s="150" t="s">
        <v>614</v>
      </c>
      <c r="M10" s="143">
        <f>IFERROR(INDEX('Employee Profile (2)'!$AC$4:$AC$50,MATCH(Results!$D$3,'Employee Profile (2)'!$B$4:$B$50,0))*$N10,"")</f>
        <v>87.527896995708147</v>
      </c>
      <c r="N10" s="148">
        <f>IFERROR(SUMIFS('Employee Profile (2)'!D$4:D$50,'Employee Profile (2)'!$B$4:$B$50,Results!$D$3),"")</f>
        <v>0.42489270386266093</v>
      </c>
      <c r="O10" s="150" t="s">
        <v>621</v>
      </c>
      <c r="P10" s="143">
        <f>IFERROR(INDEX('Employee Profile (2)'!$AC$4:$AC$50,MATCH(Results!$D$3,'Employee Profile (2)'!$B$4:$B$50,0))*$Q10,"")</f>
        <v>41.553648068669524</v>
      </c>
      <c r="Q10" s="148">
        <f>IFERROR(SUMIFS('Employee Profile (2)'!K$4:K$50,'Employee Profile (2)'!$B$4:$B$50,Results!$D$3),"")</f>
        <v>0.20171673819742489</v>
      </c>
      <c r="R10" s="150" t="s">
        <v>628</v>
      </c>
      <c r="S10" s="144">
        <f>IFERROR(INDEX('Employee Profile (2)'!$AC$4:$AC$50,MATCH(Results!$D$3,'Employee Profile (2)'!$B$4:$B$50,0))*$T10,"")</f>
        <v>47.742489270386265</v>
      </c>
      <c r="T10" s="147">
        <f>IFERROR(SUMIFS('Employee Profile (2)'!O$4:O$50,'Employee Profile (2)'!$B$4:$B$50,Results!$D$3),"")</f>
        <v>0.23175965665236051</v>
      </c>
      <c r="U10" s="150" t="s">
        <v>633</v>
      </c>
      <c r="V10" s="144">
        <f>IFERROR(INDEX('Employee Profile (2)'!$AC$4:$AC$50,MATCH(Results!$D$3,'Employee Profile (2)'!$B$4:$B$50,0))*$W10,"")</f>
        <v>83.991416309012877</v>
      </c>
      <c r="W10" s="147">
        <f>IFERROR(SUMIFS('Employee Profile (2)'!T$4:T$50,'Employee Profile (2)'!$B$4:$B$50,Results!$D$3),"")</f>
        <v>0.40772532188841204</v>
      </c>
      <c r="X10" s="150" t="s">
        <v>636</v>
      </c>
      <c r="Y10" s="144">
        <f>IFERROR(INDEX('Employee Profile (2)'!$AC$4:$AC$50,MATCH(Results!$D$3,'Employee Profile (2)'!$B$4:$B$50,0))*$Z10,"")</f>
        <v>7.9570815450643781</v>
      </c>
      <c r="Z10" s="147">
        <f>IFERROR(SUMIFS('Employee Profile (2)'!W$4:W$50,'Employee Profile (2)'!$B$4:$B$50,Results!$D$3),"")</f>
        <v>3.8626609442060089E-2</v>
      </c>
      <c r="AA10" s="150" t="s">
        <v>676</v>
      </c>
      <c r="AB10" s="144">
        <f>IFERROR(INDEX('Employee Profile (2)'!$AC$4:$AC$50,MATCH(Results!$D$3,'Employee Profile (2)'!$B$4:$B$50))-$AB$9,"")</f>
        <v>89</v>
      </c>
      <c r="AC10" s="147">
        <f>IFERROR(100%-$AC$9,"")</f>
        <v>0.43203883495145634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17.682403433476395</v>
      </c>
      <c r="N11" s="148">
        <f>IFERROR(SUMIFS('Employee Profile (2)'!E$4:E$50,'Employee Profile (2)'!$B$4:$B$50,Results!$D$3),"")</f>
        <v>8.5836909871244635E-2</v>
      </c>
      <c r="O11" s="150" t="s">
        <v>622</v>
      </c>
      <c r="P11" s="143">
        <f>IFERROR(INDEX('Employee Profile (2)'!$AC$4:$AC$50,MATCH(Results!$D$3,'Employee Profile (2)'!$B$4:$B$50,0))*$Q11,"")</f>
        <v>9.7253218884120187</v>
      </c>
      <c r="Q11" s="148">
        <f>IFERROR(SUMIFS('Employee Profile (2)'!L$4:L$50,'Employee Profile (2)'!$B$4:$B$50,Results!$D$3),"")</f>
        <v>4.7210300429184553E-2</v>
      </c>
      <c r="R11" s="150" t="s">
        <v>629</v>
      </c>
      <c r="S11" s="144">
        <f>IFERROR(INDEX('Employee Profile (2)'!$AC$4:$AC$50,MATCH(Results!$D$3,'Employee Profile (2)'!$B$4:$B$50,0))*$T11,"")</f>
        <v>72.497854077253223</v>
      </c>
      <c r="T11" s="147">
        <f>IFERROR(SUMIFS('Employee Profile (2)'!P$4:P$50,'Employee Profile (2)'!$B$4:$B$50,Results!$D$3),"")</f>
        <v>0.35193133047210301</v>
      </c>
      <c r="U11" s="150" t="s">
        <v>53</v>
      </c>
      <c r="V11" s="144">
        <f>IFERROR(INDEX('Employee Profile (2)'!$AC$4:$AC$50,MATCH(Results!$D$3,'Employee Profile (2)'!$B$4:$B$50,0))*$W11,"")</f>
        <v>22.987124463519315</v>
      </c>
      <c r="W11" s="147">
        <f>IFERROR(SUMIFS('Employee Profile (2)'!U$4:U$50,'Employee Profile (2)'!$B$4:$B$50,Results!$D$3),"")</f>
        <v>0.11158798283261803</v>
      </c>
      <c r="X11" s="150" t="s">
        <v>637</v>
      </c>
      <c r="Y11" s="144">
        <f>IFERROR(INDEX('Employee Profile (2)'!$AC$4:$AC$50,MATCH(Results!$D$3,'Employee Profile (2)'!$B$4:$B$50,0))*$Z11,"")</f>
        <v>6.1888412017167385</v>
      </c>
      <c r="Z11" s="147">
        <f>IFERROR(SUMIFS('Employee Profile (2)'!X$4:X$50,'Employee Profile (2)'!$B$4:$B$50,Results!$D$3),"")</f>
        <v>3.0042918454935622E-2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2</v>
      </c>
      <c r="H12" s="158">
        <v>2</v>
      </c>
      <c r="I12" s="158">
        <v>0</v>
      </c>
      <c r="J12" s="158">
        <v>6</v>
      </c>
      <c r="L12" s="150" t="s">
        <v>659</v>
      </c>
      <c r="M12" s="143">
        <f>IFERROR(INDEX('Employee Profile (2)'!$AC$4:$AC$50,MATCH(Results!$D$3,'Employee Profile (2)'!$B$4:$B$50,0))*$N12,"")</f>
        <v>6.1888412017167385</v>
      </c>
      <c r="N12" s="148">
        <f>IFERROR(SUMIFS('Employee Profile (2)'!F$4:F$50,'Employee Profile (2)'!$B$4:$B$50,Results!$D$3),"")</f>
        <v>3.0042918454935622E-2</v>
      </c>
      <c r="O12" s="150" t="s">
        <v>623</v>
      </c>
      <c r="P12" s="143">
        <f>IFERROR(INDEX('Employee Profile (2)'!$AC$4:$AC$50,MATCH(Results!$D$3,'Employee Profile (2)'!$B$4:$B$50,0))*$Q12,"")</f>
        <v>1.7682403433476395</v>
      </c>
      <c r="Q12" s="148">
        <f>IFERROR(SUMIFS('Employee Profile (2)'!M$4:M$50,'Employee Profile (2)'!$B$4:$B$50,Results!$D$3),"")</f>
        <v>8.5836909871244635E-3</v>
      </c>
      <c r="R12" s="150" t="s">
        <v>630</v>
      </c>
      <c r="S12" s="144">
        <f>IFERROR(INDEX('Employee Profile (2)'!$AC$4:$AC$50,MATCH(Results!$D$3,'Employee Profile (2)'!$B$4:$B$50,0))*$T12,"")</f>
        <v>9.7253218884120169</v>
      </c>
      <c r="T12" s="147">
        <f>IFERROR(SUMIFS('Employee Profile (2)'!Q$4:Q$50,'Employee Profile (2)'!$B$4:$B$50,Results!$D$3),"")</f>
        <v>4.7210300429184546E-2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10.609442060085836</v>
      </c>
      <c r="Z12" s="147">
        <f>IFERROR(SUMIFS('Employee Profile (2)'!Y$4:Y$50,'Employee Profile (2)'!$B$4:$B$50,Results!$D$3),"")</f>
        <v>5.1502145922746781E-2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1.7682403433476395</v>
      </c>
      <c r="N13" s="148">
        <f>IFERROR(SUMIFS('Employee Profile (2)'!G$4:G$50,'Employee Profile (2)'!$B$4:$B$50,Results!$D$3),"")</f>
        <v>8.5836909871244635E-3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69.845493562231766</v>
      </c>
      <c r="T13" s="147">
        <f>IFERROR(SUMIFS('Employee Profile (2)'!R$4:R$50,'Employee Profile (2)'!$B$4:$B$50,Results!$D$3),"")</f>
        <v>0.33905579399141633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22.987124463519315</v>
      </c>
      <c r="Z13" s="147">
        <f>IFERROR(SUMIFS('Employee Profile (2)'!Z$4:Z$50,'Employee Profile (2)'!$B$4:$B$50,Results!$D$3),"")</f>
        <v>0.11158798283261803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0</v>
      </c>
      <c r="N14" s="148">
        <f>IFERROR(SUMIFS('Employee Profile (2)'!H$4:H$50,'Employee Profile (2)'!$B$4:$B$50,Results!$D$3),"")</f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11</v>
      </c>
      <c r="H15" s="112">
        <f t="shared" ref="H15:J15" si="0">SUM(H9:H14)</f>
        <v>11</v>
      </c>
      <c r="I15" s="112">
        <f t="shared" si="0"/>
        <v>0</v>
      </c>
      <c r="J15" s="112">
        <f t="shared" si="0"/>
        <v>8</v>
      </c>
      <c r="L15" s="150" t="s">
        <v>53</v>
      </c>
      <c r="M15" s="143">
        <f>IFERROR(INDEX('Employee Profile (2)'!$AC$4:$AC$50,MATCH(Results!$D$3,'Employee Profile (2)'!$B$4:$B$50,0))*$N15,"")</f>
        <v>22.987124463519315</v>
      </c>
      <c r="N15" s="148">
        <f>IFERROR(SUMIFS('Employee Profile (2)'!I$4:I$50,'Employee Profile (2)'!$B$4:$B$50,Results!$D$3),"")</f>
        <v>0.11158798283261803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11</v>
      </c>
      <c r="H16" s="82">
        <f>SUMIFS($W$64:$W$509,$C$64:$C$509,"Total")</f>
        <v>11</v>
      </c>
      <c r="I16" s="82">
        <f>SUMIFS($AE$64:$AE$509,$C$64:$C$509,"Total")</f>
        <v>7</v>
      </c>
      <c r="J16" s="82">
        <f>SUMIFS($AM$64:$AM$509,$C$64:$C$509,"Total")</f>
        <v>8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7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113</v>
      </c>
      <c r="G29" s="87">
        <f t="shared" ref="G29:G44" si="4">SUMIFS($K$64:$K$509,$A$64:$A$509,B29,$C$64:$C$509,"Total")</f>
        <v>650.10060115044257</v>
      </c>
      <c r="H29" s="83">
        <f t="shared" ref="H29:H44" si="5">SUMIFS($J$64:$J$509,$A$64:$A$509,B29,$C$64:$C$509,"Total")</f>
        <v>73461.367930000008</v>
      </c>
      <c r="I29" s="21">
        <f t="shared" ref="I29:I44" si="6">-SUMIFS($O$64:$O$509,$A$64:$A$509,$B29,$C$64:$C$509,"Total")+SUMIFS($N$64:$N$509,$A$64:$A$509,$B29,$C$64:$C$509,"Total")</f>
        <v>0</v>
      </c>
      <c r="J29" s="88">
        <f t="shared" ref="J29:J44" si="7">SUMIFS($P$64:$P$509,$A$64:$A$509,$B29,$C$64:$C$509,"Total")</f>
        <v>113</v>
      </c>
      <c r="K29" s="88">
        <f t="shared" ref="K29:K44" si="8">SUMIFS($M$64:$M$509,$A$64:$A$509,$B29,$C$64:$C$509,"Total")</f>
        <v>687.61059635227934</v>
      </c>
      <c r="L29" s="88">
        <f t="shared" ref="L29:L44" si="9">SUMIFS($R$64:$R$509,$A$64:$A$509,$B29,$C$64:$C$509,"Total")+SUMIFS($Q$64:$Q$509,$A$64:$A$509,$B29,$C$64:$C$509,"Total")</f>
        <v>2484.2462579841977</v>
      </c>
      <c r="M29" s="88">
        <f t="shared" ref="M29:M44" si="10">SUMIFS($S$64:$S$509,$A$64:$A$509,$B29,$C$64:$C$509,"Total")</f>
        <v>77699.997387807569</v>
      </c>
      <c r="N29" s="88">
        <f t="shared" ref="N29:N44" si="11">SUMIFS($S$64:$S$509,$A$64:$A$509,$B29,$C$64:$C$509,"Compensation Budget")</f>
        <v>82151</v>
      </c>
      <c r="O29" s="89">
        <f t="shared" ref="O29:O44" si="12">SUMIFS($S$64:$S$509,$A$64:$A$509,$B29,$C$64:$C$509,"Under/(Over)")</f>
        <v>4451.0026121924311</v>
      </c>
      <c r="P29" s="21">
        <f t="shared" ref="P29:P44" si="13">-SUMIFS($W$64:$W$509,$A$64:$A$509,$B29,$C$64:$C$509,"Total")+SUMIFS($V$64:$V$509,$A$64:$A$509,$B29,$C$64:$C$509,"Total")</f>
        <v>-4</v>
      </c>
      <c r="Q29" s="88">
        <f t="shared" ref="Q29:Q44" si="14">SUMIFS($X$64:$X$509,$A$64:$A$509,$B29,$C$64:$C$509,"Total")</f>
        <v>109</v>
      </c>
      <c r="R29" s="88">
        <f t="shared" ref="R29:R44" si="15">SUMIFS($U$64:$U$509,$A$64:$A$509,$B29,$C$64:$C$509,"Total")</f>
        <v>750.27733632813874</v>
      </c>
      <c r="S29" s="88">
        <f t="shared" ref="S29:S44" si="16">SUMIFS($Z$64:$Z$509,$A$64:$A$509,$B29,$C$64:$C$509,"Total")+SUMIFS($Y$64:$Y$509,$A$64:$A$509,$B29,$C$64:$C$509,"Total")</f>
        <v>-2257.1433909763441</v>
      </c>
      <c r="T29" s="88">
        <f t="shared" ref="T29:T44" si="17">SUMIFS($AA$64:$AA$509,$A$64:$A$509,$B29,$C$64:$C$509,"Total")</f>
        <v>81780.229659767123</v>
      </c>
      <c r="U29" s="88">
        <f t="shared" ref="U29:U44" si="18">SUMIFS($AA$64:$AA$509,$A$64:$A$509,$B29,$C$64:$C$509,"Compensation Budget")</f>
        <v>85377</v>
      </c>
      <c r="V29" s="89">
        <f t="shared" ref="V29:V44" si="19">SUMIFS($AA$64:$AA$509,$A$64:$A$509,$B29,$C$64:$C$509,"Under/(Over)")</f>
        <v>3596.7703402328771</v>
      </c>
      <c r="W29" s="21">
        <f t="shared" ref="W29:W44" si="20">-SUMIFS($AE$64:$AE$509,$A$64:$A$509,$B29,$C$64:$C$509,"Total")+SUMIFS($AD$64:$AD$509,$A$64:$A$509,$B29,$C$64:$C$509,"Total")</f>
        <v>-4</v>
      </c>
      <c r="X29" s="88">
        <f t="shared" ref="X29:X44" si="21">SUMIFS($AF$64:$AF$509,$A$64:$A$509,$B29,$C$64:$C$509,"Total")</f>
        <v>105</v>
      </c>
      <c r="Y29" s="88">
        <f t="shared" ref="Y29:Y44" si="22">SUMIFS($AC$64:$AC$509,$A$64:$A$509,$B29,$C$64:$C$509,"Total")</f>
        <v>805.92067911902984</v>
      </c>
      <c r="Z29" s="88">
        <f t="shared" ref="Z29:Z44" si="23">SUMIFS($AH$64:$AH$509,$A$64:$A$509,$B29,$C$64:$C$509,"Total")+SUMIFS($AG$64:$AG$509,$A$64:$A$509,$B29,$C$64:$C$509,"Total")</f>
        <v>-3732.8670468958098</v>
      </c>
      <c r="AA29" s="88">
        <f t="shared" ref="AA29:AA44" si="24">SUMIFS($AI$64:$AI$509,$A$64:$A$509,$B29,$C$64:$C$509,"Total")</f>
        <v>84621.671307498138</v>
      </c>
      <c r="AB29" s="88">
        <f t="shared" ref="AB29:AB44" si="25">SUMIFS($AI$64:$AI$509,$A$64:$A$509,$B29,$C$64:$C$509,"Compensation Budget")</f>
        <v>87886</v>
      </c>
      <c r="AC29" s="89">
        <f t="shared" ref="AC29:AC44" si="26">SUMIFS($AI$64:$AI$509,$A$64:$A$509,$B29,$C$64:$C$509,"Under/(Over)")</f>
        <v>3264.328692501862</v>
      </c>
      <c r="AD29" s="21">
        <f t="shared" ref="AD29:AD44" si="27">-SUMIFS($AM$64:$AM$509,$A$64:$A$509,$B29,$C$64:$C$509,"Total")+SUMIFS($AL$64:$AL$509,$A$64:$A$509,$B29,$C$64:$C$509,"Total")</f>
        <v>-3</v>
      </c>
      <c r="AE29" s="88">
        <f t="shared" ref="AE29:AE44" si="28">SUMIFS($AN$64:$AN$509,$A$64:$A$509,$B29,$C$64:$C$509,"Total")</f>
        <v>102</v>
      </c>
      <c r="AF29" s="88">
        <f t="shared" ref="AF29:AF44" si="29">SUMIFS($AK$64:$AK$509,$A$64:$A$509,$B29,$C$64:$C$509,"Total")</f>
        <v>868.8279129442476</v>
      </c>
      <c r="AG29" s="88">
        <f t="shared" ref="AG29:AG44" si="30">SUMIFS($AP$64:$AP$509,$A$64:$A$509,$B29,$C$64:$C$509,"Total")+SUMIFS($AO$64:$AO$509,$A$64:$A$509,$B29,$C$64:$C$509,"Total")</f>
        <v>-2646.3077824925731</v>
      </c>
      <c r="AH29" s="88">
        <f t="shared" ref="AH29:AH44" si="31">SUMIFS($AQ$64:$AQ$509,$A$64:$A$509,$B29,$C$64:$C$509,"Total")</f>
        <v>88620.447120313256</v>
      </c>
      <c r="AI29" s="88">
        <f t="shared" ref="AI29:AI44" si="32">SUMIFS($AQ$64:$AQ$509,$A$64:$A$509,$B29,$C$64:$C$509,"Compensation Budget")</f>
        <v>94565.33600000001</v>
      </c>
      <c r="AJ29" s="89">
        <f t="shared" ref="AJ29:AJ44" si="33">SUMIFS($AQ$64:$AQ$509,$A$64:$A$509,$B29,$C$64:$C$509,"Under/(Over)")</f>
        <v>5944.8888796867541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Legal and Governance</v>
      </c>
      <c r="D30" s="222">
        <f t="shared" si="2"/>
        <v>0</v>
      </c>
      <c r="E30" s="223">
        <f t="shared" si="2"/>
        <v>0</v>
      </c>
      <c r="F30" s="80">
        <f t="shared" si="3"/>
        <v>19</v>
      </c>
      <c r="G30" s="155">
        <f t="shared" si="4"/>
        <v>899.29571052631582</v>
      </c>
      <c r="H30" s="155">
        <f t="shared" si="5"/>
        <v>17086.6185</v>
      </c>
      <c r="I30" s="23">
        <f t="shared" si="6"/>
        <v>1</v>
      </c>
      <c r="J30" s="22">
        <f t="shared" si="7"/>
        <v>20</v>
      </c>
      <c r="K30" s="22">
        <f t="shared" si="8"/>
        <v>925.97011632791214</v>
      </c>
      <c r="L30" s="22">
        <f t="shared" si="9"/>
        <v>878.40909450721711</v>
      </c>
      <c r="M30" s="22">
        <f t="shared" si="10"/>
        <v>18519.402326558244</v>
      </c>
      <c r="N30" s="22">
        <f t="shared" si="11"/>
        <v>20258</v>
      </c>
      <c r="O30" s="91">
        <f t="shared" si="12"/>
        <v>1738.5976734417563</v>
      </c>
      <c r="P30" s="23">
        <f t="shared" si="13"/>
        <v>1</v>
      </c>
      <c r="Q30" s="22">
        <f t="shared" si="14"/>
        <v>21</v>
      </c>
      <c r="R30" s="22">
        <f t="shared" si="15"/>
        <v>1025.8093468807372</v>
      </c>
      <c r="S30" s="22">
        <f t="shared" si="16"/>
        <v>1590.1745913123982</v>
      </c>
      <c r="T30" s="22">
        <f t="shared" si="17"/>
        <v>21541.996284495479</v>
      </c>
      <c r="U30" s="22">
        <f t="shared" si="18"/>
        <v>19592</v>
      </c>
      <c r="V30" s="91">
        <f t="shared" si="19"/>
        <v>-1949.9962844954789</v>
      </c>
      <c r="W30" s="23">
        <f t="shared" si="20"/>
        <v>0</v>
      </c>
      <c r="X30" s="22">
        <f t="shared" si="21"/>
        <v>21</v>
      </c>
      <c r="Y30" s="22">
        <f t="shared" si="22"/>
        <v>1103.9890753155489</v>
      </c>
      <c r="Z30" s="22">
        <f t="shared" si="23"/>
        <v>0</v>
      </c>
      <c r="AA30" s="22">
        <f t="shared" si="24"/>
        <v>23183.770581626526</v>
      </c>
      <c r="AB30" s="22">
        <f t="shared" si="25"/>
        <v>20347</v>
      </c>
      <c r="AC30" s="91">
        <f t="shared" si="26"/>
        <v>-2836.7705816265261</v>
      </c>
      <c r="AD30" s="23">
        <f t="shared" si="27"/>
        <v>0</v>
      </c>
      <c r="AE30" s="22">
        <f t="shared" si="28"/>
        <v>21</v>
      </c>
      <c r="AF30" s="22">
        <f t="shared" si="29"/>
        <v>1185.8997838052928</v>
      </c>
      <c r="AG30" s="22">
        <f t="shared" si="30"/>
        <v>0</v>
      </c>
      <c r="AH30" s="22">
        <f t="shared" si="31"/>
        <v>24903.895459911149</v>
      </c>
      <c r="AI30" s="22">
        <f t="shared" si="32"/>
        <v>21893.372000000003</v>
      </c>
      <c r="AJ30" s="91">
        <f t="shared" si="33"/>
        <v>-3010.5234599111463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Portfolio Management and Strategic Partnerships</v>
      </c>
      <c r="D31" s="222">
        <f t="shared" si="2"/>
        <v>0</v>
      </c>
      <c r="E31" s="223">
        <f t="shared" si="2"/>
        <v>0</v>
      </c>
      <c r="F31" s="80">
        <f t="shared" si="3"/>
        <v>68</v>
      </c>
      <c r="G31" s="155">
        <f t="shared" si="4"/>
        <v>747.18107220588251</v>
      </c>
      <c r="H31" s="155">
        <f t="shared" si="5"/>
        <v>50808.312910000008</v>
      </c>
      <c r="I31" s="23">
        <f t="shared" si="6"/>
        <v>11</v>
      </c>
      <c r="J31" s="22">
        <f t="shared" si="7"/>
        <v>79</v>
      </c>
      <c r="K31" s="22">
        <f t="shared" si="8"/>
        <v>727.34906522294693</v>
      </c>
      <c r="L31" s="22">
        <f t="shared" si="9"/>
        <v>8026.2206749391917</v>
      </c>
      <c r="M31" s="22">
        <f t="shared" si="10"/>
        <v>57460.576152612804</v>
      </c>
      <c r="N31" s="22">
        <f t="shared" si="11"/>
        <v>65952</v>
      </c>
      <c r="O31" s="91">
        <f t="shared" si="12"/>
        <v>8491.4238473871956</v>
      </c>
      <c r="P31" s="23">
        <f t="shared" si="13"/>
        <v>-2</v>
      </c>
      <c r="Q31" s="22">
        <f t="shared" si="14"/>
        <v>77</v>
      </c>
      <c r="R31" s="22">
        <f t="shared" si="15"/>
        <v>776.54376952509551</v>
      </c>
      <c r="S31" s="22">
        <f t="shared" si="16"/>
        <v>-2209.9264263724081</v>
      </c>
      <c r="T31" s="22">
        <f t="shared" si="17"/>
        <v>59793.870253432353</v>
      </c>
      <c r="U31" s="22">
        <f t="shared" si="18"/>
        <v>63828</v>
      </c>
      <c r="V31" s="91">
        <f t="shared" si="19"/>
        <v>4034.1297465676471</v>
      </c>
      <c r="W31" s="23">
        <f t="shared" si="20"/>
        <v>-3</v>
      </c>
      <c r="X31" s="22">
        <f t="shared" si="21"/>
        <v>74</v>
      </c>
      <c r="Y31" s="22">
        <f t="shared" si="22"/>
        <v>821.562537824782</v>
      </c>
      <c r="Z31" s="22">
        <f t="shared" si="23"/>
        <v>-3674.2142535195685</v>
      </c>
      <c r="AA31" s="22">
        <f t="shared" si="24"/>
        <v>60795.627799033871</v>
      </c>
      <c r="AB31" s="22">
        <f t="shared" si="25"/>
        <v>65231</v>
      </c>
      <c r="AC31" s="91">
        <f t="shared" si="26"/>
        <v>4435.3722009661287</v>
      </c>
      <c r="AD31" s="23">
        <f t="shared" si="27"/>
        <v>-4</v>
      </c>
      <c r="AE31" s="22">
        <f t="shared" si="28"/>
        <v>70</v>
      </c>
      <c r="AF31" s="22">
        <f t="shared" si="29"/>
        <v>880.36420070315819</v>
      </c>
      <c r="AG31" s="22">
        <f t="shared" si="30"/>
        <v>-3815.8109570038396</v>
      </c>
      <c r="AH31" s="22">
        <f t="shared" si="31"/>
        <v>61625.494049221074</v>
      </c>
      <c r="AI31" s="22">
        <f t="shared" si="32"/>
        <v>70188.556000000011</v>
      </c>
      <c r="AJ31" s="91">
        <f t="shared" si="33"/>
        <v>8563.0619507789379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/>
      </c>
      <c r="D32" s="222">
        <f t="shared" si="2"/>
        <v>0</v>
      </c>
      <c r="E32" s="223">
        <f t="shared" si="2"/>
        <v>0</v>
      </c>
      <c r="F32" s="80">
        <f t="shared" si="3"/>
        <v>0</v>
      </c>
      <c r="G32" s="155">
        <f t="shared" si="4"/>
        <v>0</v>
      </c>
      <c r="H32" s="155">
        <f t="shared" si="5"/>
        <v>0</v>
      </c>
      <c r="I32" s="23">
        <f t="shared" si="6"/>
        <v>0</v>
      </c>
      <c r="J32" s="22">
        <f t="shared" si="7"/>
        <v>0</v>
      </c>
      <c r="K32" s="22">
        <f t="shared" si="8"/>
        <v>0</v>
      </c>
      <c r="L32" s="22">
        <f t="shared" si="9"/>
        <v>0</v>
      </c>
      <c r="M32" s="22">
        <f t="shared" si="10"/>
        <v>0</v>
      </c>
      <c r="N32" s="22">
        <f t="shared" si="11"/>
        <v>0</v>
      </c>
      <c r="O32" s="91">
        <f t="shared" si="12"/>
        <v>0</v>
      </c>
      <c r="P32" s="23">
        <f t="shared" si="13"/>
        <v>0</v>
      </c>
      <c r="Q32" s="22">
        <f t="shared" si="14"/>
        <v>0</v>
      </c>
      <c r="R32" s="22">
        <f t="shared" si="15"/>
        <v>0</v>
      </c>
      <c r="S32" s="22">
        <f t="shared" si="16"/>
        <v>0</v>
      </c>
      <c r="T32" s="22">
        <f t="shared" si="17"/>
        <v>0</v>
      </c>
      <c r="U32" s="22">
        <f t="shared" si="18"/>
        <v>0</v>
      </c>
      <c r="V32" s="91">
        <f t="shared" si="19"/>
        <v>0</v>
      </c>
      <c r="W32" s="23">
        <f t="shared" si="20"/>
        <v>0</v>
      </c>
      <c r="X32" s="22">
        <f t="shared" si="21"/>
        <v>0</v>
      </c>
      <c r="Y32" s="22">
        <f t="shared" si="22"/>
        <v>0</v>
      </c>
      <c r="Z32" s="22">
        <f t="shared" si="23"/>
        <v>0</v>
      </c>
      <c r="AA32" s="22">
        <f t="shared" si="24"/>
        <v>0</v>
      </c>
      <c r="AB32" s="22">
        <f t="shared" si="25"/>
        <v>0</v>
      </c>
      <c r="AC32" s="91">
        <f t="shared" si="26"/>
        <v>0</v>
      </c>
      <c r="AD32" s="23">
        <f t="shared" si="27"/>
        <v>0</v>
      </c>
      <c r="AE32" s="22">
        <f t="shared" si="28"/>
        <v>0</v>
      </c>
      <c r="AF32" s="22">
        <f t="shared" si="29"/>
        <v>0</v>
      </c>
      <c r="AG32" s="22">
        <f t="shared" si="30"/>
        <v>0</v>
      </c>
      <c r="AH32" s="22">
        <f t="shared" si="31"/>
        <v>0</v>
      </c>
      <c r="AI32" s="22">
        <f t="shared" si="32"/>
        <v>0</v>
      </c>
      <c r="AJ32" s="91">
        <f t="shared" si="33"/>
        <v>0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200</v>
      </c>
      <c r="G45" s="92">
        <f>IFERROR(H45/F45,0)</f>
        <v>706.78149670000016</v>
      </c>
      <c r="H45" s="92">
        <f>SUM(H29:H38)</f>
        <v>141356.29934000003</v>
      </c>
      <c r="I45" s="25">
        <f>SUM(I29:I38)</f>
        <v>12</v>
      </c>
      <c r="J45" s="92">
        <f>SUM(J29:J38)</f>
        <v>212</v>
      </c>
      <c r="K45" s="92">
        <f>IFERROR(M45/J45,0)</f>
        <v>724.90554654235189</v>
      </c>
      <c r="L45" s="92">
        <f t="shared" ref="L45:Q45" si="34">SUM(L29:L38)</f>
        <v>11388.876027430606</v>
      </c>
      <c r="M45" s="92">
        <f t="shared" si="34"/>
        <v>153679.97586697861</v>
      </c>
      <c r="N45" s="92">
        <f>INDEX('ENE17'!$C$2:$C$48,MATCH(Results!$D$3,'ENE17'!$A$2:$A$48,0))</f>
        <v>162150</v>
      </c>
      <c r="O45" s="129">
        <f>N45-M45</f>
        <v>8470.0241330213903</v>
      </c>
      <c r="P45" s="25">
        <f t="shared" si="34"/>
        <v>-5</v>
      </c>
      <c r="Q45" s="24">
        <f t="shared" si="34"/>
        <v>207</v>
      </c>
      <c r="R45" s="92">
        <f>IFERROR(T45/Q45,0)</f>
        <v>788.00046472316399</v>
      </c>
      <c r="S45" s="24">
        <f>SUM(S29:S38)</f>
        <v>-2876.895226036354</v>
      </c>
      <c r="T45" s="24">
        <f>SUM(T29:T38)</f>
        <v>163116.09619769495</v>
      </c>
      <c r="U45" s="207">
        <f>INDEX('ENE17'!$D$2:$D$48,MATCH(Results!$D$3,'ENE17'!$A$2:$A$48,0))</f>
        <v>166940</v>
      </c>
      <c r="V45" s="24">
        <f>U45-T45</f>
        <v>3823.9038023050525</v>
      </c>
      <c r="W45" s="25">
        <f t="shared" ref="W45:X45" si="35">SUM(W29:W38)</f>
        <v>-7</v>
      </c>
      <c r="X45" s="24">
        <f t="shared" si="35"/>
        <v>200</v>
      </c>
      <c r="Y45" s="92">
        <f>IFERROR(AA45/X45,0)</f>
        <v>843.00534844079255</v>
      </c>
      <c r="Z45" s="24">
        <f t="shared" ref="Z45:AA45" si="36">SUM(Z29:Z38)</f>
        <v>-7407.0813004153788</v>
      </c>
      <c r="AA45" s="24">
        <f t="shared" si="36"/>
        <v>168601.06968815852</v>
      </c>
      <c r="AB45" s="207">
        <f>INDEX('ENE17'!$E$2:$E$48,MATCH(Results!$D$3,'ENE17'!$A$2:$A$48,0))</f>
        <v>171520</v>
      </c>
      <c r="AC45" s="24">
        <f>AB45-AA45</f>
        <v>2918.9303118414828</v>
      </c>
      <c r="AD45" s="25">
        <f t="shared" ref="AD45:AE45" si="37">SUM(AD29:AD38)</f>
        <v>-7</v>
      </c>
      <c r="AE45" s="24">
        <f t="shared" si="37"/>
        <v>193</v>
      </c>
      <c r="AF45" s="92">
        <f>IFERROR(AH45/AE45,0)</f>
        <v>907.51210688831861</v>
      </c>
      <c r="AG45" s="24">
        <f t="shared" ref="AG45:AH45" si="38">SUM(AG29:AG38)</f>
        <v>-6462.1187394964127</v>
      </c>
      <c r="AH45" s="24">
        <f t="shared" si="38"/>
        <v>175149.83662944549</v>
      </c>
      <c r="AI45" s="207">
        <f>INDEX('ENE17'!$F$2:$F$48,MATCH(Results!$D$3,'ENE17'!$A$2:$A$48,0))</f>
        <v>184595</v>
      </c>
      <c r="AJ45" s="24">
        <f>AI45-AH45</f>
        <v>9445.16337055451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13</v>
      </c>
      <c r="G51" s="193">
        <f>IFERROR(H51/F51,"")</f>
        <v>550.78904076923072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7160.2575299999999</v>
      </c>
      <c r="I51" s="97">
        <f>SUMIFS($N$64:$N$509,$B$64:$B$509,$B51)-SUMIFS($O$64:$O$509,$B$64:$B$509,$B51)</f>
        <v>-3</v>
      </c>
      <c r="J51" s="80">
        <f>SUMIFS($P$64:$P$509,$B$64:$B$509,$B51)</f>
        <v>10</v>
      </c>
      <c r="K51" s="80">
        <f>IFERROR(M51/J51,0)</f>
        <v>329.03449955454352</v>
      </c>
      <c r="L51" s="80">
        <f>SUMIFS($R$64:$R$509,$B$64:$B$509,$B51)+SUMIFS($Q$64:$Q$509,$B$64:$B$509,$B51)</f>
        <v>-662.95908795594642</v>
      </c>
      <c r="M51" s="98">
        <f>SUMIFS($S$64:$S$509,$B$64:$B$509,$B51)</f>
        <v>3290.3449955454353</v>
      </c>
      <c r="N51" s="80">
        <f>SUMIFS($V$64:$V$509,$B$64:$B$509,$B51)-SUMIFS($W$64:$W$509,$B$64:$B$509,$B51)</f>
        <v>-2</v>
      </c>
      <c r="O51" s="80">
        <f>SUMIFS($X$64:$X$509,$B$64:$B$509,$B51)</f>
        <v>8</v>
      </c>
      <c r="P51" s="80">
        <f>IFERROR(R51/O51,0)</f>
        <v>410.67297167861636</v>
      </c>
      <c r="Q51" s="80">
        <f>SUMIFS($Z$64:$Z$509,$B$64:$B$509,$B51)+SUMIFS($Y$64:$Y$509,$B$64:$B$509,$B51)</f>
        <v>-284.09728852408205</v>
      </c>
      <c r="R51" s="80">
        <f>SUMIFS($AA$64:$AA$509,$B$64:$B$509,$B51)</f>
        <v>3285.3837734289309</v>
      </c>
      <c r="S51" s="97">
        <f>SUMIFS($AD$64:$AD$509,$B$64:$B$509,$B51)-SUMIFS($AE$64:$AE$509,$B$64:$B$509,$B51)</f>
        <v>-1</v>
      </c>
      <c r="T51" s="80">
        <f>SUMIFS($AF$64:$AF$509,$B$64:$B$509,$B51)</f>
        <v>7</v>
      </c>
      <c r="U51" s="80">
        <f>IFERROR(W51/T51,0)</f>
        <v>471.56589392054985</v>
      </c>
      <c r="V51" s="80">
        <f>SUMIFS($AH$64:$AH$509,$B$64:$B$509,$B51)+SUMIFS($AG$64:$AG$509,$B$64:$B$509,$B51)</f>
        <v>-259.82095492063871</v>
      </c>
      <c r="W51" s="98">
        <f>SUMIFS($AI$64:$AI$509,$B$64:$B$509,$B51)</f>
        <v>3300.9612574438488</v>
      </c>
      <c r="X51" s="80">
        <f>SUMIFS($AL$64:$AL$509,$B$64:$B$509,$B51)-SUMIFS($AM$64:$AM$509,$B$64:$B$509,$B51)</f>
        <v>0</v>
      </c>
      <c r="Y51" s="80">
        <f>SUMIFS($AN$64:$AN$509,$B$64:$B$509,$B51)</f>
        <v>7</v>
      </c>
      <c r="Z51" s="80">
        <f>IFERROR(AB51/Y51,0)</f>
        <v>510.13964738542165</v>
      </c>
      <c r="AA51" s="80">
        <f>SUMIFS($AP$64:$AP$509,$B$64:$B$509,$B51)+SUMIFS($AO$64:$AO$509,$B$64:$B$509,$B51)</f>
        <v>0</v>
      </c>
      <c r="AB51" s="98">
        <f>SUMIFS($AQ$64:$AQ$509,$B$64:$B$509,$B51)</f>
        <v>3570.9775316979517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77</v>
      </c>
      <c r="G52" s="192">
        <f t="shared" ref="G52:G55" si="40">IFERROR(H52/F52,"")</f>
        <v>421.80778337662343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32479.199320000003</v>
      </c>
      <c r="I52" s="97">
        <f>SUMIFS($N$64:$N$509,$B$64:$B$509,$B52)-SUMIFS($O$64:$O$509,$B$64:$B$509,$B52)</f>
        <v>3</v>
      </c>
      <c r="J52" s="80">
        <f>SUMIFS($P$64:$P$509,$B$64:$B$509,$B52)</f>
        <v>80</v>
      </c>
      <c r="K52" s="80">
        <f t="shared" ref="K52:K56" si="41">IFERROR(M52/J52,0)</f>
        <v>455.97673046827668</v>
      </c>
      <c r="L52" s="80">
        <f>SUMIFS($R$64:$R$509,$B$64:$B$509,$B52)+SUMIFS($Q$64:$Q$509,$B$64:$B$509,$B52)</f>
        <v>1077.0323582617305</v>
      </c>
      <c r="M52" s="98">
        <f>SUMIFS($S$64:$S$509,$B$64:$B$509,$B52)</f>
        <v>36478.138437462134</v>
      </c>
      <c r="N52" s="80">
        <f>SUMIFS($V$64:$V$509,$B$64:$B$509,$B52)-SUMIFS($W$64:$W$509,$B$64:$B$509,$B52)</f>
        <v>-1</v>
      </c>
      <c r="O52" s="80">
        <f>SUMIFS($X$64:$X$509,$B$64:$B$509,$B52)</f>
        <v>79</v>
      </c>
      <c r="P52" s="80">
        <f t="shared" ref="P52:P55" si="42">IFERROR(R52/O52,0)</f>
        <v>493.67102044606014</v>
      </c>
      <c r="Q52" s="80">
        <f>SUMIFS($Z$64:$Z$509,$B$64:$B$509,$B52)+SUMIFS($Y$64:$Y$509,$B$64:$B$509,$B52)</f>
        <v>-591.05732134694176</v>
      </c>
      <c r="R52" s="80">
        <f>SUMIFS($AA$64:$AA$509,$B$64:$B$509,$B52)</f>
        <v>39000.010615238753</v>
      </c>
      <c r="S52" s="97">
        <f>SUMIFS($AD$64:$AD$509,$B$64:$B$509,$B52)-SUMIFS($AE$64:$AE$509,$B$64:$B$509,$B52)</f>
        <v>-1</v>
      </c>
      <c r="T52" s="80">
        <f>SUMIFS($AF$64:$AF$509,$B$64:$B$509,$B52)</f>
        <v>78</v>
      </c>
      <c r="U52" s="80">
        <f t="shared" ref="U52:U55" si="43">IFERROR(W52/T52,0)</f>
        <v>532.60911329178111</v>
      </c>
      <c r="V52" s="80">
        <f>SUMIFS($AH$64:$AH$509,$B$64:$B$509,$B52)+SUMIFS($AG$64:$AG$509,$B$64:$B$509,$B52)</f>
        <v>-744.98722534611284</v>
      </c>
      <c r="W52" s="98">
        <f>SUMIFS($AI$64:$AI$509,$B$64:$B$509,$B52)</f>
        <v>41543.510836758927</v>
      </c>
      <c r="X52" s="80">
        <f>SUMIFS($AL$64:$AL$509,$B$64:$B$509,$B52)-SUMIFS($AM$64:$AM$509,$B$64:$B$509,$B52)</f>
        <v>-2</v>
      </c>
      <c r="Y52" s="80">
        <f>SUMIFS($AN$64:$AN$509,$B$64:$B$509,$B52)</f>
        <v>76</v>
      </c>
      <c r="Z52" s="80">
        <f t="shared" ref="Z52:Z55" si="44">IFERROR(AB52/Y52,0)</f>
        <v>577.63726178609204</v>
      </c>
      <c r="AA52" s="80">
        <f>SUMIFS($AP$64:$AP$509,$B$64:$B$509,$B52)+SUMIFS($AO$64:$AO$509,$B$64:$B$509,$B52)</f>
        <v>-1061.7252559394037</v>
      </c>
      <c r="AB52" s="98">
        <f>SUMIFS($AQ$64:$AQ$509,$B$64:$B$509,$B52)</f>
        <v>43900.431895742993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40</v>
      </c>
      <c r="G53" s="192">
        <f t="shared" si="40"/>
        <v>646.691462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25867.658480000002</v>
      </c>
      <c r="I53" s="97">
        <f>SUMIFS($N$64:$N$509,$B$64:$B$509,$B53)-SUMIFS($O$64:$O$509,$B$64:$B$509,$B53)</f>
        <v>3</v>
      </c>
      <c r="J53" s="80">
        <f>SUMIFS($P$64:$P$509,$B$64:$B$509,$B53)</f>
        <v>43</v>
      </c>
      <c r="K53" s="80">
        <f t="shared" si="41"/>
        <v>686.8371516157132</v>
      </c>
      <c r="L53" s="80">
        <f>SUMIFS($R$64:$R$509,$B$64:$B$509,$B53)+SUMIFS($Q$64:$Q$509,$B$64:$B$509,$B53)</f>
        <v>1364.891817457624</v>
      </c>
      <c r="M53" s="98">
        <f>SUMIFS($S$64:$S$509,$B$64:$B$509,$B53)</f>
        <v>29533.99751947567</v>
      </c>
      <c r="N53" s="80">
        <f>SUMIFS($V$64:$V$509,$B$64:$B$509,$B53)-SUMIFS($W$64:$W$509,$B$64:$B$509,$B53)</f>
        <v>-2</v>
      </c>
      <c r="O53" s="80">
        <f>SUMIFS($X$64:$X$509,$B$64:$B$509,$B53)</f>
        <v>41</v>
      </c>
      <c r="P53" s="80">
        <f t="shared" si="42"/>
        <v>734.21536432914479</v>
      </c>
      <c r="Q53" s="80">
        <f>SUMIFS($Z$64:$Z$509,$B$64:$B$509,$B53)+SUMIFS($Y$64:$Y$509,$B$64:$B$509,$B53)</f>
        <v>-1966.9032121787845</v>
      </c>
      <c r="R53" s="80">
        <f>SUMIFS($AA$64:$AA$509,$B$64:$B$509,$B53)</f>
        <v>30102.829937494938</v>
      </c>
      <c r="S53" s="97">
        <f>SUMIFS($AD$64:$AD$509,$B$64:$B$509,$B53)-SUMIFS($AE$64:$AE$509,$B$64:$B$509,$B53)</f>
        <v>0</v>
      </c>
      <c r="T53" s="80">
        <f>SUMIFS($AF$64:$AF$509,$B$64:$B$509,$B53)</f>
        <v>41</v>
      </c>
      <c r="U53" s="80">
        <f t="shared" si="43"/>
        <v>796.5079691199029</v>
      </c>
      <c r="V53" s="80">
        <f>SUMIFS($AH$64:$AH$509,$B$64:$B$509,$B53)+SUMIFS($AG$64:$AG$509,$B$64:$B$509,$B53)</f>
        <v>0</v>
      </c>
      <c r="W53" s="98">
        <f>SUMIFS($AI$64:$AI$509,$B$64:$B$509,$B53)</f>
        <v>32656.826733916019</v>
      </c>
      <c r="X53" s="80">
        <f>SUMIFS($AL$64:$AL$509,$B$64:$B$509,$B53)-SUMIFS($AM$64:$AM$509,$B$64:$B$509,$B53)</f>
        <v>-2</v>
      </c>
      <c r="Y53" s="80">
        <f>SUMIFS($AN$64:$AN$509,$B$64:$B$509,$B53)</f>
        <v>39</v>
      </c>
      <c r="Z53" s="80">
        <f t="shared" si="44"/>
        <v>864.31361706380233</v>
      </c>
      <c r="AA53" s="80">
        <f>SUMIFS($AP$64:$AP$509,$B$64:$B$509,$B53)+SUMIFS($AO$64:$AO$509,$B$64:$B$509,$B53)</f>
        <v>-1652.9982251490292</v>
      </c>
      <c r="AB53" s="98">
        <f>SUMIFS($AQ$64:$AQ$509,$B$64:$B$509,$B53)</f>
        <v>33708.231065488289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70</v>
      </c>
      <c r="G54" s="192">
        <f t="shared" si="40"/>
        <v>1018.9169144285714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71324.184009999997</v>
      </c>
      <c r="I54" s="97">
        <f>SUMIFS($N$64:$N$509,$B$64:$B$509,$B54)-SUMIFS($O$64:$O$509,$B$64:$B$509,$B54)</f>
        <v>9</v>
      </c>
      <c r="J54" s="80">
        <f>SUMIFS($P$64:$P$509,$B$64:$B$509,$B54)</f>
        <v>79</v>
      </c>
      <c r="K54" s="80">
        <f t="shared" si="41"/>
        <v>1068.0695558796886</v>
      </c>
      <c r="L54" s="80">
        <f>SUMIFS($R$64:$R$509,$B$64:$B$509,$B54)+SUMIFS($Q$64:$Q$509,$B$64:$B$509,$B54)</f>
        <v>9609.9109396671956</v>
      </c>
      <c r="M54" s="98">
        <f>SUMIFS($S$64:$S$509,$B$64:$B$509,$B54)</f>
        <v>84377.494914495401</v>
      </c>
      <c r="N54" s="80">
        <f>SUMIFS($V$64:$V$509,$B$64:$B$509,$B54)-SUMIFS($W$64:$W$509,$B$64:$B$509,$B54)</f>
        <v>0</v>
      </c>
      <c r="O54" s="80">
        <f>SUMIFS($X$64:$X$509,$B$64:$B$509,$B54)</f>
        <v>79</v>
      </c>
      <c r="P54" s="80">
        <f t="shared" si="42"/>
        <v>1148.4540743231939</v>
      </c>
      <c r="Q54" s="80">
        <f>SUMIFS($Z$64:$Z$509,$B$64:$B$509,$B54)+SUMIFS($Y$64:$Y$509,$B$64:$B$509,$B54)</f>
        <v>-34.837403986545723</v>
      </c>
      <c r="R54" s="80">
        <f>SUMIFS($AA$64:$AA$509,$B$64:$B$509,$B54)</f>
        <v>90727.871871532319</v>
      </c>
      <c r="S54" s="97">
        <f>SUMIFS($AD$64:$AD$509,$B$64:$B$509,$B54)-SUMIFS($AE$64:$AE$509,$B$64:$B$509,$B54)</f>
        <v>-5</v>
      </c>
      <c r="T54" s="80">
        <f>SUMIFS($AF$64:$AF$509,$B$64:$B$509,$B54)</f>
        <v>74</v>
      </c>
      <c r="U54" s="80">
        <f t="shared" si="43"/>
        <v>1231.0779845951315</v>
      </c>
      <c r="V54" s="80">
        <f>SUMIFS($AH$64:$AH$509,$B$64:$B$509,$B54)+SUMIFS($AG$64:$AG$509,$B$64:$B$509,$B54)</f>
        <v>-6402.2731201486276</v>
      </c>
      <c r="W54" s="98">
        <f>SUMIFS($AI$64:$AI$509,$B$64:$B$509,$B54)</f>
        <v>91099.770860039731</v>
      </c>
      <c r="X54" s="80">
        <f>SUMIFS($AL$64:$AL$509,$B$64:$B$509,$B54)-SUMIFS($AM$64:$AM$509,$B$64:$B$509,$B54)</f>
        <v>-3</v>
      </c>
      <c r="Y54" s="80">
        <f>SUMIFS($AN$64:$AN$509,$B$64:$B$509,$B54)</f>
        <v>71</v>
      </c>
      <c r="Z54" s="80">
        <f t="shared" si="44"/>
        <v>1323.523889246708</v>
      </c>
      <c r="AA54" s="80">
        <f>SUMIFS($AP$64:$AP$509,$B$64:$B$509,$B54)+SUMIFS($AO$64:$AO$509,$B$64:$B$509,$B54)</f>
        <v>-3747.3952584079798</v>
      </c>
      <c r="AB54" s="98">
        <f>SUMIFS($AQ$64:$AQ$509,$B$64:$B$509,$B54)</f>
        <v>93970.196136516272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4525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200</v>
      </c>
      <c r="G56" s="92">
        <f t="shared" ref="G56" si="45">IFERROR(H56/F56,0)</f>
        <v>706.78149669999993</v>
      </c>
      <c r="H56" s="92">
        <f>SUM(H51:H55)</f>
        <v>141356.29934</v>
      </c>
      <c r="I56" s="92">
        <f>SUM(I51:I55)</f>
        <v>12</v>
      </c>
      <c r="J56" s="92">
        <f>SUM(J51:J55)</f>
        <v>212</v>
      </c>
      <c r="K56" s="92">
        <f t="shared" si="41"/>
        <v>724.90554654235211</v>
      </c>
      <c r="L56" s="92">
        <f>SUM(L51:L55)</f>
        <v>11388.876027430604</v>
      </c>
      <c r="M56" s="92">
        <f>SUM(M51:M55)</f>
        <v>153679.97586697864</v>
      </c>
      <c r="N56" s="92">
        <f t="shared" ref="N56:O56" si="46">SUM(N51:N55)</f>
        <v>-5</v>
      </c>
      <c r="O56" s="92">
        <f t="shared" si="46"/>
        <v>207</v>
      </c>
      <c r="P56" s="92">
        <f>IFERROR(R56/O56,0)</f>
        <v>788.00046472316399</v>
      </c>
      <c r="Q56" s="92">
        <f t="shared" ref="Q56" si="47">SUM(Q51:Q55)</f>
        <v>-2876.895226036354</v>
      </c>
      <c r="R56" s="92">
        <f t="shared" ref="R56:T56" si="48">SUM(R51:R55)</f>
        <v>163116.09619769495</v>
      </c>
      <c r="S56" s="92">
        <f t="shared" si="48"/>
        <v>-7</v>
      </c>
      <c r="T56" s="92">
        <f t="shared" si="48"/>
        <v>200</v>
      </c>
      <c r="U56" s="92">
        <f>IFERROR(W56/T56,0)</f>
        <v>843.00534844079255</v>
      </c>
      <c r="V56" s="92">
        <f t="shared" ref="V56" si="49">SUM(V51:V55)</f>
        <v>-7407.0813004153788</v>
      </c>
      <c r="W56" s="92">
        <f t="shared" ref="W56:Y56" si="50">SUM(W51:W55)</f>
        <v>168601.06968815852</v>
      </c>
      <c r="X56" s="92">
        <f t="shared" si="50"/>
        <v>-7</v>
      </c>
      <c r="Y56" s="92">
        <f t="shared" si="50"/>
        <v>193</v>
      </c>
      <c r="Z56" s="92">
        <f>IFERROR(AB56/Y56,0)</f>
        <v>907.51210688831861</v>
      </c>
      <c r="AA56" s="92">
        <f t="shared" ref="AA56" si="51">SUM(AA51:AA55)</f>
        <v>-6462.1187394964127</v>
      </c>
      <c r="AB56" s="104">
        <f t="shared" ref="AB56" si="52">SUM(AB51:AB55)</f>
        <v>175149.83662944549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1828.5274099999999</v>
      </c>
      <c r="H64" s="35">
        <f>IFERROR(G64/F64,0)</f>
        <v>0</v>
      </c>
      <c r="I64" s="156" t="s">
        <v>754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 t="s">
        <v>754</v>
      </c>
      <c r="J65" s="212" t="s">
        <v>754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0</v>
      </c>
      <c r="G66" s="35">
        <f>SUMIFS(WORKING!$AC$3:$AC$6802,WORKING!$A$3:$A$6802,Results!$D$3,WORKING!$B$3:$B$6802,Results!A66,WORKING!$C$3:$C$6802,Results!C66)/1000</f>
        <v>0</v>
      </c>
      <c r="H66" s="35">
        <f t="shared" si="60"/>
        <v>0</v>
      </c>
      <c r="I66" s="187" t="s">
        <v>754</v>
      </c>
      <c r="J66" s="212" t="s">
        <v>754</v>
      </c>
      <c r="K66" s="217" t="str">
        <f t="shared" si="61"/>
        <v/>
      </c>
      <c r="L66" s="34">
        <f t="shared" si="54"/>
        <v>0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0</v>
      </c>
      <c r="N66" s="57">
        <v>0</v>
      </c>
      <c r="O66" s="57">
        <v>0</v>
      </c>
      <c r="P66" s="61">
        <f t="shared" si="55"/>
        <v>0</v>
      </c>
      <c r="Q66" s="40">
        <f t="shared" si="62"/>
        <v>0</v>
      </c>
      <c r="R66" s="40">
        <f t="shared" si="63"/>
        <v>0</v>
      </c>
      <c r="S66" s="44">
        <f t="shared" si="64"/>
        <v>0</v>
      </c>
      <c r="T66" s="35">
        <f t="shared" si="65"/>
        <v>0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0</v>
      </c>
      <c r="V66" s="57">
        <v>0</v>
      </c>
      <c r="W66" s="57">
        <v>0</v>
      </c>
      <c r="X66" s="61">
        <f t="shared" si="56"/>
        <v>0</v>
      </c>
      <c r="Y66" s="40">
        <f t="shared" si="66"/>
        <v>0</v>
      </c>
      <c r="Z66" s="40">
        <f t="shared" si="67"/>
        <v>0</v>
      </c>
      <c r="AA66" s="44">
        <f t="shared" si="68"/>
        <v>0</v>
      </c>
      <c r="AB66" s="35">
        <f t="shared" si="69"/>
        <v>0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0</v>
      </c>
      <c r="AD66" s="57">
        <v>0</v>
      </c>
      <c r="AE66" s="57">
        <v>0</v>
      </c>
      <c r="AF66" s="61">
        <f t="shared" si="57"/>
        <v>0</v>
      </c>
      <c r="AG66" s="40">
        <f t="shared" si="70"/>
        <v>0</v>
      </c>
      <c r="AH66" s="40">
        <f t="shared" si="71"/>
        <v>0</v>
      </c>
      <c r="AI66" s="44">
        <f t="shared" si="72"/>
        <v>0</v>
      </c>
      <c r="AJ66" s="35">
        <f t="shared" si="58"/>
        <v>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0</v>
      </c>
      <c r="AL66" s="57">
        <v>0</v>
      </c>
      <c r="AM66" s="57">
        <v>0</v>
      </c>
      <c r="AN66" s="61">
        <f t="shared" si="59"/>
        <v>0</v>
      </c>
      <c r="AO66" s="40">
        <f t="shared" si="73"/>
        <v>0</v>
      </c>
      <c r="AP66" s="40">
        <f t="shared" si="74"/>
        <v>0</v>
      </c>
      <c r="AQ66" s="44">
        <f t="shared" si="75"/>
        <v>0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0</v>
      </c>
      <c r="G67" s="35">
        <f>SUMIFS(WORKING!$AC$3:$AC$6802,WORKING!$A$3:$A$6802,Results!$D$3,WORKING!$B$3:$B$6802,Results!A67,WORKING!$C$3:$C$6802,Results!C67)/1000</f>
        <v>8.8405199999999997</v>
      </c>
      <c r="H67" s="35">
        <f t="shared" si="60"/>
        <v>0</v>
      </c>
      <c r="I67" s="187" t="s">
        <v>754</v>
      </c>
      <c r="J67" s="212" t="s">
        <v>754</v>
      </c>
      <c r="K67" s="217" t="str">
        <f t="shared" si="61"/>
        <v/>
      </c>
      <c r="L67" s="34">
        <f t="shared" si="54"/>
        <v>0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0</v>
      </c>
      <c r="N67" s="57">
        <v>0</v>
      </c>
      <c r="O67" s="57">
        <v>0</v>
      </c>
      <c r="P67" s="61">
        <f t="shared" si="55"/>
        <v>0</v>
      </c>
      <c r="Q67" s="40">
        <f t="shared" si="62"/>
        <v>0</v>
      </c>
      <c r="R67" s="40">
        <f t="shared" si="63"/>
        <v>0</v>
      </c>
      <c r="S67" s="44">
        <f t="shared" si="64"/>
        <v>0</v>
      </c>
      <c r="T67" s="35">
        <f t="shared" si="65"/>
        <v>0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0</v>
      </c>
      <c r="V67" s="57">
        <v>0</v>
      </c>
      <c r="W67" s="57">
        <v>0</v>
      </c>
      <c r="X67" s="61">
        <f t="shared" si="56"/>
        <v>0</v>
      </c>
      <c r="Y67" s="40">
        <f t="shared" si="66"/>
        <v>0</v>
      </c>
      <c r="Z67" s="40">
        <f t="shared" si="67"/>
        <v>0</v>
      </c>
      <c r="AA67" s="44">
        <f t="shared" si="68"/>
        <v>0</v>
      </c>
      <c r="AB67" s="35">
        <f t="shared" si="69"/>
        <v>0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0</v>
      </c>
      <c r="AD67" s="57">
        <v>0</v>
      </c>
      <c r="AE67" s="57">
        <v>0</v>
      </c>
      <c r="AF67" s="61">
        <f t="shared" si="57"/>
        <v>0</v>
      </c>
      <c r="AG67" s="40">
        <f t="shared" si="70"/>
        <v>0</v>
      </c>
      <c r="AH67" s="40">
        <f t="shared" si="71"/>
        <v>0</v>
      </c>
      <c r="AI67" s="44">
        <f t="shared" si="72"/>
        <v>0</v>
      </c>
      <c r="AJ67" s="35">
        <f t="shared" si="58"/>
        <v>0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0</v>
      </c>
      <c r="AL67" s="57">
        <v>0</v>
      </c>
      <c r="AM67" s="57">
        <v>0</v>
      </c>
      <c r="AN67" s="61">
        <f t="shared" si="59"/>
        <v>0</v>
      </c>
      <c r="AO67" s="40">
        <f t="shared" si="73"/>
        <v>0</v>
      </c>
      <c r="AP67" s="40">
        <f t="shared" si="74"/>
        <v>0</v>
      </c>
      <c r="AQ67" s="44">
        <f t="shared" si="75"/>
        <v>0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7</v>
      </c>
      <c r="G68" s="35">
        <f>SUMIFS(WORKING!$AC$3:$AC$6802,WORKING!$A$3:$A$6802,Results!$D$3,WORKING!$B$3:$B$6802,Results!A68,WORKING!$C$3:$C$6802,Results!C68)/1000</f>
        <v>1402.9572599999999</v>
      </c>
      <c r="H68" s="35">
        <f t="shared" si="60"/>
        <v>200.42246571428569</v>
      </c>
      <c r="I68" s="187" t="s">
        <v>754</v>
      </c>
      <c r="J68" s="212">
        <v>1422</v>
      </c>
      <c r="K68" s="217">
        <f t="shared" si="61"/>
        <v>203.14285714285714</v>
      </c>
      <c r="L68" s="34">
        <f t="shared" si="54"/>
        <v>7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220.98636265198215</v>
      </c>
      <c r="N68" s="57">
        <v>0</v>
      </c>
      <c r="O68" s="57">
        <v>3</v>
      </c>
      <c r="P68" s="61">
        <f t="shared" si="55"/>
        <v>4</v>
      </c>
      <c r="Q68" s="40">
        <f t="shared" si="62"/>
        <v>0</v>
      </c>
      <c r="R68" s="40">
        <f t="shared" si="63"/>
        <v>-662.95908795594642</v>
      </c>
      <c r="S68" s="44">
        <f t="shared" si="64"/>
        <v>883.94545060792859</v>
      </c>
      <c r="T68" s="35">
        <f t="shared" si="65"/>
        <v>4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239.73021786806842</v>
      </c>
      <c r="V68" s="57">
        <v>0</v>
      </c>
      <c r="W68" s="57">
        <v>3</v>
      </c>
      <c r="X68" s="61">
        <f t="shared" si="56"/>
        <v>1</v>
      </c>
      <c r="Y68" s="40">
        <f t="shared" si="66"/>
        <v>0</v>
      </c>
      <c r="Z68" s="40">
        <f t="shared" si="67"/>
        <v>-719.19065360420529</v>
      </c>
      <c r="AA68" s="44">
        <f t="shared" si="68"/>
        <v>239.73021786806842</v>
      </c>
      <c r="AB68" s="35">
        <f t="shared" si="69"/>
        <v>1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259.82095492063871</v>
      </c>
      <c r="AD68" s="57">
        <v>0</v>
      </c>
      <c r="AE68" s="57">
        <v>1</v>
      </c>
      <c r="AF68" s="61">
        <f t="shared" si="57"/>
        <v>0</v>
      </c>
      <c r="AG68" s="40">
        <f t="shared" si="70"/>
        <v>0</v>
      </c>
      <c r="AH68" s="40">
        <f t="shared" si="71"/>
        <v>-259.82095492063871</v>
      </c>
      <c r="AI68" s="44">
        <f t="shared" si="72"/>
        <v>0</v>
      </c>
      <c r="AJ68" s="35">
        <f t="shared" si="58"/>
        <v>0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281.06877794032278</v>
      </c>
      <c r="AL68" s="57">
        <v>0</v>
      </c>
      <c r="AM68" s="57">
        <v>0</v>
      </c>
      <c r="AN68" s="61">
        <f t="shared" si="59"/>
        <v>0</v>
      </c>
      <c r="AO68" s="40">
        <f t="shared" si="73"/>
        <v>0</v>
      </c>
      <c r="AP68" s="40">
        <f t="shared" si="74"/>
        <v>0</v>
      </c>
      <c r="AQ68" s="44">
        <f t="shared" si="75"/>
        <v>0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6</v>
      </c>
      <c r="G69" s="35">
        <f>SUMIFS(WORKING!$AC$3:$AC$6802,WORKING!$A$3:$A$6802,Results!$D$3,WORKING!$B$3:$B$6802,Results!A69,WORKING!$C$3:$C$6802,Results!C69)/1000</f>
        <v>2157.8344400000005</v>
      </c>
      <c r="H69" s="35">
        <f t="shared" si="60"/>
        <v>359.63907333333344</v>
      </c>
      <c r="I69" s="187" t="s">
        <v>754</v>
      </c>
      <c r="J69" s="212">
        <v>2212</v>
      </c>
      <c r="K69" s="217">
        <f t="shared" si="61"/>
        <v>368.66666666666669</v>
      </c>
      <c r="L69" s="34">
        <f t="shared" si="54"/>
        <v>6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401.06659082291776</v>
      </c>
      <c r="N69" s="57">
        <v>1</v>
      </c>
      <c r="O69" s="57">
        <v>1</v>
      </c>
      <c r="P69" s="61">
        <f t="shared" si="55"/>
        <v>6</v>
      </c>
      <c r="Q69" s="40">
        <f t="shared" si="62"/>
        <v>401.06659082291776</v>
      </c>
      <c r="R69" s="40">
        <f t="shared" si="63"/>
        <v>-401.06659082291776</v>
      </c>
      <c r="S69" s="44">
        <f t="shared" si="64"/>
        <v>2406.3995449375066</v>
      </c>
      <c r="T69" s="35">
        <f t="shared" si="65"/>
        <v>6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435.09336508012319</v>
      </c>
      <c r="V69" s="57">
        <v>2</v>
      </c>
      <c r="W69" s="57">
        <v>1</v>
      </c>
      <c r="X69" s="61">
        <f t="shared" si="56"/>
        <v>7</v>
      </c>
      <c r="Y69" s="40">
        <f t="shared" si="66"/>
        <v>870.18673016024638</v>
      </c>
      <c r="Z69" s="40">
        <f t="shared" si="67"/>
        <v>-435.09336508012319</v>
      </c>
      <c r="AA69" s="44">
        <f t="shared" si="68"/>
        <v>3045.6535555608625</v>
      </c>
      <c r="AB69" s="35">
        <f t="shared" si="69"/>
        <v>7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471.56589392054985</v>
      </c>
      <c r="AD69" s="57">
        <v>0</v>
      </c>
      <c r="AE69" s="57">
        <v>0</v>
      </c>
      <c r="AF69" s="61">
        <f t="shared" si="57"/>
        <v>7</v>
      </c>
      <c r="AG69" s="40">
        <f t="shared" si="70"/>
        <v>0</v>
      </c>
      <c r="AH69" s="40">
        <f t="shared" si="71"/>
        <v>0</v>
      </c>
      <c r="AI69" s="44">
        <f t="shared" si="72"/>
        <v>3300.9612574438488</v>
      </c>
      <c r="AJ69" s="35">
        <f t="shared" si="58"/>
        <v>7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510.13964738542165</v>
      </c>
      <c r="AL69" s="57">
        <v>0</v>
      </c>
      <c r="AM69" s="57">
        <v>0</v>
      </c>
      <c r="AN69" s="61">
        <f t="shared" si="59"/>
        <v>7</v>
      </c>
      <c r="AO69" s="40">
        <f t="shared" si="73"/>
        <v>0</v>
      </c>
      <c r="AP69" s="40">
        <f t="shared" si="74"/>
        <v>0</v>
      </c>
      <c r="AQ69" s="44">
        <f t="shared" si="75"/>
        <v>3570.9775316979517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13</v>
      </c>
      <c r="G70" s="35">
        <f>SUMIFS(WORKING!$AC$3:$AC$6802,WORKING!$A$3:$A$6802,Results!$D$3,WORKING!$B$3:$B$6802,Results!A70,WORKING!$C$3:$C$6802,Results!C70)/1000</f>
        <v>5216.4526500000002</v>
      </c>
      <c r="H70" s="35">
        <f t="shared" si="60"/>
        <v>401.26558846153847</v>
      </c>
      <c r="I70" s="187">
        <v>14</v>
      </c>
      <c r="J70" s="212">
        <v>4978</v>
      </c>
      <c r="K70" s="217">
        <f t="shared" si="61"/>
        <v>355.57142857142856</v>
      </c>
      <c r="L70" s="34">
        <f t="shared" si="54"/>
        <v>14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387.44470610376959</v>
      </c>
      <c r="N70" s="57">
        <v>1</v>
      </c>
      <c r="O70" s="57">
        <v>0</v>
      </c>
      <c r="P70" s="61">
        <f t="shared" si="55"/>
        <v>15</v>
      </c>
      <c r="Q70" s="40">
        <f t="shared" si="62"/>
        <v>387.44470610376959</v>
      </c>
      <c r="R70" s="40">
        <f t="shared" si="63"/>
        <v>0</v>
      </c>
      <c r="S70" s="44">
        <f t="shared" si="64"/>
        <v>5811.6705915565435</v>
      </c>
      <c r="T70" s="35">
        <f t="shared" si="65"/>
        <v>15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420.50867224147242</v>
      </c>
      <c r="V70" s="57">
        <v>0</v>
      </c>
      <c r="W70" s="57">
        <v>0</v>
      </c>
      <c r="X70" s="61">
        <f t="shared" si="56"/>
        <v>15</v>
      </c>
      <c r="Y70" s="40">
        <f t="shared" si="66"/>
        <v>0</v>
      </c>
      <c r="Z70" s="40">
        <f t="shared" si="67"/>
        <v>0</v>
      </c>
      <c r="AA70" s="44">
        <f t="shared" si="68"/>
        <v>6307.6300836220862</v>
      </c>
      <c r="AB70" s="35">
        <f t="shared" si="69"/>
        <v>15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455.96775350250675</v>
      </c>
      <c r="AD70" s="57">
        <v>0</v>
      </c>
      <c r="AE70" s="57">
        <v>0</v>
      </c>
      <c r="AF70" s="61">
        <f t="shared" si="57"/>
        <v>15</v>
      </c>
      <c r="AG70" s="40">
        <f t="shared" si="70"/>
        <v>0</v>
      </c>
      <c r="AH70" s="40">
        <f t="shared" si="71"/>
        <v>0</v>
      </c>
      <c r="AI70" s="44">
        <f t="shared" si="72"/>
        <v>6839.5163025376014</v>
      </c>
      <c r="AJ70" s="35">
        <f t="shared" si="58"/>
        <v>15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493.49193318098344</v>
      </c>
      <c r="AL70" s="57">
        <v>0</v>
      </c>
      <c r="AM70" s="57">
        <v>0</v>
      </c>
      <c r="AN70" s="61">
        <f t="shared" si="59"/>
        <v>15</v>
      </c>
      <c r="AO70" s="40">
        <f t="shared" si="73"/>
        <v>0</v>
      </c>
      <c r="AP70" s="40">
        <f t="shared" si="74"/>
        <v>0</v>
      </c>
      <c r="AQ70" s="44">
        <f t="shared" si="75"/>
        <v>7402.3789977147517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15</v>
      </c>
      <c r="G71" s="35">
        <f>SUMIFS(WORKING!$AC$3:$AC$6802,WORKING!$A$3:$A$6802,Results!$D$3,WORKING!$B$3:$B$6802,Results!A71,WORKING!$C$3:$C$6802,Results!C71)/1000</f>
        <v>5448.9280000000017</v>
      </c>
      <c r="H71" s="35">
        <f>IFERROR(G71/F71,0)</f>
        <v>363.26186666666678</v>
      </c>
      <c r="I71" s="187">
        <v>14</v>
      </c>
      <c r="J71" s="212">
        <v>5431</v>
      </c>
      <c r="K71" s="217">
        <f t="shared" si="61"/>
        <v>387.92857142857144</v>
      </c>
      <c r="L71" s="34">
        <f t="shared" si="54"/>
        <v>14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422.56461032508452</v>
      </c>
      <c r="N71" s="57">
        <v>0</v>
      </c>
      <c r="O71" s="57">
        <v>0</v>
      </c>
      <c r="P71" s="61">
        <f t="shared" si="55"/>
        <v>14</v>
      </c>
      <c r="Q71" s="40">
        <f t="shared" si="62"/>
        <v>0</v>
      </c>
      <c r="R71" s="40">
        <f t="shared" si="63"/>
        <v>0</v>
      </c>
      <c r="S71" s="44">
        <f t="shared" si="64"/>
        <v>5915.9045445511829</v>
      </c>
      <c r="T71" s="35">
        <f t="shared" si="65"/>
        <v>14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458.58315611764556</v>
      </c>
      <c r="V71" s="57">
        <v>0</v>
      </c>
      <c r="W71" s="57">
        <v>0</v>
      </c>
      <c r="X71" s="61">
        <f t="shared" si="56"/>
        <v>14</v>
      </c>
      <c r="Y71" s="40">
        <f t="shared" si="66"/>
        <v>0</v>
      </c>
      <c r="Z71" s="40">
        <f t="shared" si="67"/>
        <v>0</v>
      </c>
      <c r="AA71" s="44">
        <f t="shared" si="68"/>
        <v>6420.1641856470378</v>
      </c>
      <c r="AB71" s="35">
        <f t="shared" si="69"/>
        <v>14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497.20677333340234</v>
      </c>
      <c r="AD71" s="57">
        <v>0</v>
      </c>
      <c r="AE71" s="57">
        <v>0</v>
      </c>
      <c r="AF71" s="61">
        <f t="shared" si="57"/>
        <v>14</v>
      </c>
      <c r="AG71" s="40">
        <f t="shared" si="70"/>
        <v>0</v>
      </c>
      <c r="AH71" s="40">
        <f t="shared" si="71"/>
        <v>0</v>
      </c>
      <c r="AI71" s="44">
        <f t="shared" si="72"/>
        <v>6960.8948266676325</v>
      </c>
      <c r="AJ71" s="35">
        <f t="shared" si="58"/>
        <v>14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538.07492556641955</v>
      </c>
      <c r="AL71" s="57">
        <v>0</v>
      </c>
      <c r="AM71" s="57">
        <v>1</v>
      </c>
      <c r="AN71" s="61">
        <f t="shared" si="59"/>
        <v>13</v>
      </c>
      <c r="AO71" s="40">
        <f t="shared" si="73"/>
        <v>0</v>
      </c>
      <c r="AP71" s="40">
        <f t="shared" si="74"/>
        <v>-538.07492556641955</v>
      </c>
      <c r="AQ71" s="44">
        <f t="shared" si="75"/>
        <v>6994.9740323634542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23</v>
      </c>
      <c r="G72" s="35">
        <f>SUMIFS(WORKING!$AC$3:$AC$6802,WORKING!$A$3:$A$6802,Results!$D$3,WORKING!$B$3:$B$6802,Results!A72,WORKING!$C$3:$C$6802,Results!C72)/1000</f>
        <v>9487.7758000000031</v>
      </c>
      <c r="H72" s="35">
        <f t="shared" si="60"/>
        <v>412.51199130434799</v>
      </c>
      <c r="I72" s="187">
        <v>19</v>
      </c>
      <c r="J72" s="212">
        <v>9489</v>
      </c>
      <c r="K72" s="217">
        <f>IFERROR(IF(J72="",G72,J72)/IF(I72="",F72,I72),"")</f>
        <v>499.42105263157896</v>
      </c>
      <c r="L72" s="34">
        <f t="shared" si="54"/>
        <v>19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544.49758620948546</v>
      </c>
      <c r="N72" s="57">
        <v>0</v>
      </c>
      <c r="O72" s="57">
        <v>1</v>
      </c>
      <c r="P72" s="61">
        <f t="shared" si="55"/>
        <v>18</v>
      </c>
      <c r="Q72" s="40">
        <f t="shared" si="62"/>
        <v>0</v>
      </c>
      <c r="R72" s="40">
        <f t="shared" si="63"/>
        <v>-544.49758620948546</v>
      </c>
      <c r="S72" s="44">
        <f t="shared" si="64"/>
        <v>9800.9565517707379</v>
      </c>
      <c r="T72" s="35">
        <f t="shared" si="65"/>
        <v>18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591.05732134694176</v>
      </c>
      <c r="V72" s="57">
        <v>0</v>
      </c>
      <c r="W72" s="57">
        <v>1</v>
      </c>
      <c r="X72" s="61">
        <f t="shared" si="56"/>
        <v>17</v>
      </c>
      <c r="Y72" s="40">
        <f t="shared" si="66"/>
        <v>0</v>
      </c>
      <c r="Z72" s="40">
        <f t="shared" si="67"/>
        <v>-591.05732134694176</v>
      </c>
      <c r="AA72" s="44">
        <f t="shared" si="68"/>
        <v>10047.97446289801</v>
      </c>
      <c r="AB72" s="35">
        <f t="shared" si="69"/>
        <v>17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640.99890098392393</v>
      </c>
      <c r="AD72" s="57">
        <v>0</v>
      </c>
      <c r="AE72" s="57">
        <v>0</v>
      </c>
      <c r="AF72" s="61">
        <f t="shared" si="57"/>
        <v>17</v>
      </c>
      <c r="AG72" s="40">
        <f t="shared" si="70"/>
        <v>0</v>
      </c>
      <c r="AH72" s="40">
        <f t="shared" si="71"/>
        <v>0</v>
      </c>
      <c r="AI72" s="44">
        <f t="shared" si="72"/>
        <v>10896.981316726708</v>
      </c>
      <c r="AJ72" s="35">
        <f t="shared" si="58"/>
        <v>17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693.86009440691419</v>
      </c>
      <c r="AL72" s="57">
        <v>0</v>
      </c>
      <c r="AM72" s="57">
        <v>0</v>
      </c>
      <c r="AN72" s="61">
        <f t="shared" si="59"/>
        <v>17</v>
      </c>
      <c r="AO72" s="40">
        <f t="shared" si="73"/>
        <v>0</v>
      </c>
      <c r="AP72" s="40">
        <f t="shared" si="74"/>
        <v>0</v>
      </c>
      <c r="AQ72" s="44">
        <f t="shared" si="75"/>
        <v>11795.621604917542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4</v>
      </c>
      <c r="G73" s="35">
        <f>SUMIFS(WORKING!$AC$3:$AC$6802,WORKING!$A$3:$A$6802,Results!$D$3,WORKING!$B$3:$B$6802,Results!A73,WORKING!$C$3:$C$6802,Results!C73)/1000</f>
        <v>2306.1555899999998</v>
      </c>
      <c r="H73" s="35">
        <f t="shared" si="60"/>
        <v>576.53889749999996</v>
      </c>
      <c r="I73" s="187" t="s">
        <v>754</v>
      </c>
      <c r="J73" s="212">
        <v>2323</v>
      </c>
      <c r="K73" s="217">
        <f t="shared" si="61"/>
        <v>580.75</v>
      </c>
      <c r="L73" s="34">
        <f t="shared" si="54"/>
        <v>4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632.95207715496736</v>
      </c>
      <c r="N73" s="57">
        <v>0</v>
      </c>
      <c r="O73" s="57">
        <v>0</v>
      </c>
      <c r="P73" s="61">
        <f t="shared" si="55"/>
        <v>4</v>
      </c>
      <c r="Q73" s="40">
        <f t="shared" si="62"/>
        <v>0</v>
      </c>
      <c r="R73" s="40">
        <f t="shared" si="63"/>
        <v>0</v>
      </c>
      <c r="S73" s="44">
        <f t="shared" si="64"/>
        <v>2531.8083086198694</v>
      </c>
      <c r="T73" s="35">
        <f t="shared" si="65"/>
        <v>4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687.0096043740532</v>
      </c>
      <c r="V73" s="57">
        <v>0</v>
      </c>
      <c r="W73" s="57">
        <v>0</v>
      </c>
      <c r="X73" s="61">
        <f t="shared" si="56"/>
        <v>4</v>
      </c>
      <c r="Y73" s="40">
        <f t="shared" si="66"/>
        <v>0</v>
      </c>
      <c r="Z73" s="40">
        <f t="shared" si="67"/>
        <v>0</v>
      </c>
      <c r="AA73" s="44">
        <f t="shared" si="68"/>
        <v>2748.0384174962128</v>
      </c>
      <c r="AB73" s="35">
        <f t="shared" si="69"/>
        <v>4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744.98722534611284</v>
      </c>
      <c r="AD73" s="57">
        <v>0</v>
      </c>
      <c r="AE73" s="57">
        <v>1</v>
      </c>
      <c r="AF73" s="61">
        <f t="shared" si="57"/>
        <v>3</v>
      </c>
      <c r="AG73" s="40">
        <f t="shared" si="70"/>
        <v>0</v>
      </c>
      <c r="AH73" s="40">
        <f t="shared" si="71"/>
        <v>-744.98722534611284</v>
      </c>
      <c r="AI73" s="44">
        <f t="shared" si="72"/>
        <v>2234.9616760383387</v>
      </c>
      <c r="AJ73" s="35">
        <f t="shared" si="58"/>
        <v>3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806.3466370754785</v>
      </c>
      <c r="AL73" s="57">
        <v>0</v>
      </c>
      <c r="AM73" s="57">
        <v>0</v>
      </c>
      <c r="AN73" s="61">
        <f t="shared" si="59"/>
        <v>3</v>
      </c>
      <c r="AO73" s="40">
        <f t="shared" si="73"/>
        <v>0</v>
      </c>
      <c r="AP73" s="40">
        <f t="shared" si="74"/>
        <v>0</v>
      </c>
      <c r="AQ73" s="44">
        <f t="shared" si="75"/>
        <v>2419.0399112264354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22</v>
      </c>
      <c r="G74" s="35">
        <f>SUMIFS(WORKING!$AC$3:$AC$6802,WORKING!$A$3:$A$6802,Results!$D$3,WORKING!$B$3:$B$6802,Results!A74,WORKING!$C$3:$C$6802,Results!C74)/1000</f>
        <v>13738.643349999998</v>
      </c>
      <c r="H74" s="35">
        <f t="shared" si="60"/>
        <v>624.48378863636356</v>
      </c>
      <c r="I74" s="187">
        <v>21</v>
      </c>
      <c r="J74" s="212">
        <v>13688</v>
      </c>
      <c r="K74" s="217">
        <f t="shared" si="61"/>
        <v>651.80952380952385</v>
      </c>
      <c r="L74" s="34">
        <f t="shared" si="54"/>
        <v>21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711.74656351681574</v>
      </c>
      <c r="N74" s="57">
        <v>2</v>
      </c>
      <c r="O74" s="57">
        <v>1</v>
      </c>
      <c r="P74" s="61">
        <f t="shared" si="55"/>
        <v>22</v>
      </c>
      <c r="Q74" s="40">
        <f t="shared" si="62"/>
        <v>1423.4931270336315</v>
      </c>
      <c r="R74" s="40">
        <f t="shared" si="63"/>
        <v>-711.74656351681574</v>
      </c>
      <c r="S74" s="44">
        <f t="shared" si="64"/>
        <v>15658.424397369947</v>
      </c>
      <c r="T74" s="35">
        <f t="shared" si="65"/>
        <v>22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772.86130235466499</v>
      </c>
      <c r="V74" s="57">
        <v>0</v>
      </c>
      <c r="W74" s="57">
        <v>1</v>
      </c>
      <c r="X74" s="61">
        <f t="shared" si="56"/>
        <v>21</v>
      </c>
      <c r="Y74" s="40">
        <f t="shared" si="66"/>
        <v>0</v>
      </c>
      <c r="Z74" s="40">
        <f t="shared" si="67"/>
        <v>-772.86130235466499</v>
      </c>
      <c r="AA74" s="44">
        <f t="shared" si="68"/>
        <v>16230.087349447964</v>
      </c>
      <c r="AB74" s="35">
        <f t="shared" si="69"/>
        <v>21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838.43939026783687</v>
      </c>
      <c r="AD74" s="57">
        <v>0</v>
      </c>
      <c r="AE74" s="57">
        <v>0</v>
      </c>
      <c r="AF74" s="61">
        <f t="shared" si="57"/>
        <v>21</v>
      </c>
      <c r="AG74" s="40">
        <f t="shared" si="70"/>
        <v>0</v>
      </c>
      <c r="AH74" s="40">
        <f t="shared" si="71"/>
        <v>0</v>
      </c>
      <c r="AI74" s="44">
        <f t="shared" si="72"/>
        <v>17607.227195624575</v>
      </c>
      <c r="AJ74" s="35">
        <f t="shared" si="58"/>
        <v>21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907.880103964912</v>
      </c>
      <c r="AL74" s="57">
        <v>0</v>
      </c>
      <c r="AM74" s="57">
        <v>1</v>
      </c>
      <c r="AN74" s="61">
        <f t="shared" si="59"/>
        <v>20</v>
      </c>
      <c r="AO74" s="40">
        <f t="shared" si="73"/>
        <v>0</v>
      </c>
      <c r="AP74" s="40">
        <f t="shared" si="74"/>
        <v>-907.880103964912</v>
      </c>
      <c r="AQ74" s="44">
        <f t="shared" si="75"/>
        <v>18157.602079298238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5</v>
      </c>
      <c r="G75" s="35">
        <f>SUMIFS(WORKING!$AC$3:$AC$6802,WORKING!$A$3:$A$6802,Results!$D$3,WORKING!$B$3:$B$6802,Results!A75,WORKING!$C$3:$C$6802,Results!C75)/1000</f>
        <v>4027.8680399999989</v>
      </c>
      <c r="H75" s="35">
        <f t="shared" si="60"/>
        <v>805.57360799999981</v>
      </c>
      <c r="I75" s="187">
        <v>4</v>
      </c>
      <c r="J75" s="212">
        <v>4028</v>
      </c>
      <c r="K75" s="217">
        <f t="shared" si="61"/>
        <v>1007</v>
      </c>
      <c r="L75" s="34">
        <f t="shared" si="54"/>
        <v>4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1099.6102192317194</v>
      </c>
      <c r="N75" s="57">
        <v>0</v>
      </c>
      <c r="O75" s="57">
        <v>1</v>
      </c>
      <c r="P75" s="61">
        <f t="shared" si="55"/>
        <v>3</v>
      </c>
      <c r="Q75" s="40">
        <f t="shared" si="62"/>
        <v>0</v>
      </c>
      <c r="R75" s="40">
        <f t="shared" si="63"/>
        <v>-1099.6102192317194</v>
      </c>
      <c r="S75" s="44">
        <f t="shared" si="64"/>
        <v>3298.8306576951582</v>
      </c>
      <c r="T75" s="35">
        <f t="shared" si="65"/>
        <v>3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1194.0419098241196</v>
      </c>
      <c r="V75" s="57">
        <v>0</v>
      </c>
      <c r="W75" s="57">
        <v>1</v>
      </c>
      <c r="X75" s="61">
        <f t="shared" si="56"/>
        <v>2</v>
      </c>
      <c r="Y75" s="40">
        <f t="shared" si="66"/>
        <v>0</v>
      </c>
      <c r="Z75" s="40">
        <f t="shared" si="67"/>
        <v>-1194.0419098241196</v>
      </c>
      <c r="AA75" s="44">
        <f t="shared" si="68"/>
        <v>2388.0838196482391</v>
      </c>
      <c r="AB75" s="35">
        <f t="shared" si="69"/>
        <v>2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1295.3713905853049</v>
      </c>
      <c r="AD75" s="57">
        <v>0</v>
      </c>
      <c r="AE75" s="57">
        <v>0</v>
      </c>
      <c r="AF75" s="61">
        <f t="shared" si="57"/>
        <v>2</v>
      </c>
      <c r="AG75" s="40">
        <f t="shared" si="70"/>
        <v>0</v>
      </c>
      <c r="AH75" s="40">
        <f t="shared" si="71"/>
        <v>0</v>
      </c>
      <c r="AI75" s="44">
        <f t="shared" si="72"/>
        <v>2590.7427811706098</v>
      </c>
      <c r="AJ75" s="35">
        <f t="shared" si="58"/>
        <v>2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1402.6707667579733</v>
      </c>
      <c r="AL75" s="57">
        <v>0</v>
      </c>
      <c r="AM75" s="57">
        <v>0</v>
      </c>
      <c r="AN75" s="61">
        <f t="shared" si="59"/>
        <v>2</v>
      </c>
      <c r="AO75" s="40">
        <f t="shared" si="73"/>
        <v>0</v>
      </c>
      <c r="AP75" s="40">
        <f t="shared" si="74"/>
        <v>0</v>
      </c>
      <c r="AQ75" s="44">
        <f t="shared" si="75"/>
        <v>2805.3415335159466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13</v>
      </c>
      <c r="G76" s="35">
        <f>SUMIFS(WORKING!$AC$3:$AC$6802,WORKING!$A$3:$A$6802,Results!$D$3,WORKING!$B$3:$B$6802,Results!A76,WORKING!$C$3:$C$6802,Results!C76)/1000</f>
        <v>12776.393039999997</v>
      </c>
      <c r="H76" s="35">
        <f t="shared" si="60"/>
        <v>982.79946461538441</v>
      </c>
      <c r="I76" s="187">
        <v>14</v>
      </c>
      <c r="J76" s="212">
        <v>12927</v>
      </c>
      <c r="K76" s="217">
        <f t="shared" si="61"/>
        <v>923.35714285714289</v>
      </c>
      <c r="L76" s="34">
        <f t="shared" si="54"/>
        <v>14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967.96698766346151</v>
      </c>
      <c r="N76" s="57">
        <v>2</v>
      </c>
      <c r="O76" s="57">
        <v>1</v>
      </c>
      <c r="P76" s="61">
        <f t="shared" si="55"/>
        <v>15</v>
      </c>
      <c r="Q76" s="40">
        <f t="shared" si="62"/>
        <v>1935.933975326923</v>
      </c>
      <c r="R76" s="40">
        <f t="shared" si="63"/>
        <v>-967.96698766346151</v>
      </c>
      <c r="S76" s="44">
        <f t="shared" si="64"/>
        <v>14519.504814951923</v>
      </c>
      <c r="T76" s="35">
        <f t="shared" si="65"/>
        <v>15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1041.2545751791511</v>
      </c>
      <c r="V76" s="57">
        <v>3</v>
      </c>
      <c r="W76" s="57">
        <v>1</v>
      </c>
      <c r="X76" s="61">
        <f t="shared" si="56"/>
        <v>17</v>
      </c>
      <c r="Y76" s="40">
        <f t="shared" si="66"/>
        <v>3123.763725537453</v>
      </c>
      <c r="Z76" s="40">
        <f t="shared" si="67"/>
        <v>-1041.2545751791511</v>
      </c>
      <c r="AA76" s="44">
        <f t="shared" si="68"/>
        <v>17701.327778045568</v>
      </c>
      <c r="AB76" s="35">
        <f t="shared" si="69"/>
        <v>17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1119.0342888603307</v>
      </c>
      <c r="AD76" s="57">
        <v>0</v>
      </c>
      <c r="AE76" s="57">
        <v>1</v>
      </c>
      <c r="AF76" s="61">
        <f t="shared" si="57"/>
        <v>16</v>
      </c>
      <c r="AG76" s="40">
        <f t="shared" si="70"/>
        <v>0</v>
      </c>
      <c r="AH76" s="40">
        <f t="shared" si="71"/>
        <v>-1119.0342888603307</v>
      </c>
      <c r="AI76" s="44">
        <f t="shared" si="72"/>
        <v>17904.548621765291</v>
      </c>
      <c r="AJ76" s="35">
        <f t="shared" si="58"/>
        <v>16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1200.3527529612415</v>
      </c>
      <c r="AL76" s="57">
        <v>0</v>
      </c>
      <c r="AM76" s="57">
        <v>1</v>
      </c>
      <c r="AN76" s="61">
        <f t="shared" si="59"/>
        <v>15</v>
      </c>
      <c r="AO76" s="40">
        <f t="shared" si="73"/>
        <v>0</v>
      </c>
      <c r="AP76" s="40">
        <f t="shared" si="74"/>
        <v>-1200.3527529612415</v>
      </c>
      <c r="AQ76" s="44">
        <f t="shared" si="75"/>
        <v>18005.291294418625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4</v>
      </c>
      <c r="G77" s="35">
        <f>SUMIFS(WORKING!$AC$3:$AC$6802,WORKING!$A$3:$A$6802,Results!$D$3,WORKING!$B$3:$B$6802,Results!A77,WORKING!$C$3:$C$6802,Results!C77)/1000</f>
        <v>5354.4203499999994</v>
      </c>
      <c r="H77" s="35">
        <f t="shared" si="60"/>
        <v>1338.6050874999999</v>
      </c>
      <c r="I77" s="187" t="s">
        <v>754</v>
      </c>
      <c r="J77" s="212">
        <v>5315</v>
      </c>
      <c r="K77" s="217">
        <f t="shared" si="61"/>
        <v>1328.75</v>
      </c>
      <c r="L77" s="34">
        <f t="shared" si="54"/>
        <v>4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1392.5667355360997</v>
      </c>
      <c r="N77" s="57">
        <v>2</v>
      </c>
      <c r="O77" s="57">
        <v>1</v>
      </c>
      <c r="P77" s="61">
        <f t="shared" si="55"/>
        <v>5</v>
      </c>
      <c r="Q77" s="40">
        <f t="shared" si="62"/>
        <v>2785.1334710721994</v>
      </c>
      <c r="R77" s="40">
        <f t="shared" si="63"/>
        <v>-1392.5667355360997</v>
      </c>
      <c r="S77" s="44">
        <f t="shared" si="64"/>
        <v>6962.833677680499</v>
      </c>
      <c r="T77" s="35">
        <f t="shared" si="65"/>
        <v>5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1497.5947192848382</v>
      </c>
      <c r="V77" s="57">
        <v>0</v>
      </c>
      <c r="W77" s="57">
        <v>1</v>
      </c>
      <c r="X77" s="61">
        <f t="shared" si="56"/>
        <v>4</v>
      </c>
      <c r="Y77" s="40">
        <f t="shared" si="66"/>
        <v>0</v>
      </c>
      <c r="Z77" s="40">
        <f t="shared" si="67"/>
        <v>-1497.5947192848382</v>
      </c>
      <c r="AA77" s="44">
        <f t="shared" si="68"/>
        <v>5990.3788771393529</v>
      </c>
      <c r="AB77" s="35">
        <f t="shared" si="69"/>
        <v>4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1609.024577768728</v>
      </c>
      <c r="AD77" s="57">
        <v>0</v>
      </c>
      <c r="AE77" s="57">
        <v>1</v>
      </c>
      <c r="AF77" s="61">
        <f t="shared" si="57"/>
        <v>3</v>
      </c>
      <c r="AG77" s="40">
        <f t="shared" si="70"/>
        <v>0</v>
      </c>
      <c r="AH77" s="40">
        <f t="shared" si="71"/>
        <v>-1609.024577768728</v>
      </c>
      <c r="AI77" s="44">
        <f t="shared" si="72"/>
        <v>4827.0737333061843</v>
      </c>
      <c r="AJ77" s="35">
        <f t="shared" si="58"/>
        <v>3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1725.4806093692068</v>
      </c>
      <c r="AL77" s="57">
        <v>0</v>
      </c>
      <c r="AM77" s="57">
        <v>0</v>
      </c>
      <c r="AN77" s="61">
        <f t="shared" si="59"/>
        <v>3</v>
      </c>
      <c r="AO77" s="40">
        <f t="shared" si="73"/>
        <v>0</v>
      </c>
      <c r="AP77" s="40">
        <f t="shared" si="74"/>
        <v>0</v>
      </c>
      <c r="AQ77" s="44">
        <f t="shared" si="75"/>
        <v>5176.4418281076205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1</v>
      </c>
      <c r="G78" s="35">
        <f>SUMIFS(WORKING!$AC$3:$AC$6802,WORKING!$A$3:$A$6802,Results!$D$3,WORKING!$B$3:$B$6802,Results!A78,WORKING!$C$3:$C$6802,Results!C78)/1000</f>
        <v>2567.95318</v>
      </c>
      <c r="H78" s="35">
        <f t="shared" si="60"/>
        <v>2567.95318</v>
      </c>
      <c r="I78" s="187">
        <v>2</v>
      </c>
      <c r="J78" s="212">
        <v>2540</v>
      </c>
      <c r="K78" s="217">
        <f t="shared" si="61"/>
        <v>1270</v>
      </c>
      <c r="L78" s="34">
        <f t="shared" si="54"/>
        <v>2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1331.5881585612017</v>
      </c>
      <c r="N78" s="57">
        <v>1</v>
      </c>
      <c r="O78" s="57">
        <v>0</v>
      </c>
      <c r="P78" s="61">
        <f t="shared" si="55"/>
        <v>3</v>
      </c>
      <c r="Q78" s="40">
        <f t="shared" si="62"/>
        <v>1331.5881585612017</v>
      </c>
      <c r="R78" s="40">
        <f t="shared" si="63"/>
        <v>0</v>
      </c>
      <c r="S78" s="44">
        <f t="shared" si="64"/>
        <v>3994.7644756836053</v>
      </c>
      <c r="T78" s="35">
        <f t="shared" si="65"/>
        <v>3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1432.6551710571891</v>
      </c>
      <c r="V78" s="57">
        <v>0</v>
      </c>
      <c r="W78" s="57">
        <v>0</v>
      </c>
      <c r="X78" s="61">
        <f t="shared" si="56"/>
        <v>3</v>
      </c>
      <c r="Y78" s="40">
        <f t="shared" si="66"/>
        <v>0</v>
      </c>
      <c r="Z78" s="40">
        <f t="shared" si="67"/>
        <v>0</v>
      </c>
      <c r="AA78" s="44">
        <f t="shared" si="68"/>
        <v>4297.9655131715672</v>
      </c>
      <c r="AB78" s="35">
        <f t="shared" si="69"/>
        <v>3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1539.9389852086031</v>
      </c>
      <c r="AD78" s="57">
        <v>0</v>
      </c>
      <c r="AE78" s="57">
        <v>0</v>
      </c>
      <c r="AF78" s="61">
        <f t="shared" si="57"/>
        <v>3</v>
      </c>
      <c r="AG78" s="40">
        <f t="shared" si="70"/>
        <v>0</v>
      </c>
      <c r="AH78" s="40">
        <f t="shared" si="71"/>
        <v>0</v>
      </c>
      <c r="AI78" s="44">
        <f t="shared" si="72"/>
        <v>4619.816955625809</v>
      </c>
      <c r="AJ78" s="35">
        <f t="shared" si="58"/>
        <v>3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1652.1306302370815</v>
      </c>
      <c r="AL78" s="57">
        <v>0</v>
      </c>
      <c r="AM78" s="57">
        <v>0</v>
      </c>
      <c r="AN78" s="61">
        <f t="shared" si="59"/>
        <v>3</v>
      </c>
      <c r="AO78" s="40">
        <f t="shared" si="73"/>
        <v>0</v>
      </c>
      <c r="AP78" s="40">
        <f t="shared" si="74"/>
        <v>0</v>
      </c>
      <c r="AQ78" s="44">
        <f t="shared" si="75"/>
        <v>4956.3918907112447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4</v>
      </c>
      <c r="G79" s="35">
        <f>SUMIFS(WORKING!$AC$3:$AC$6802,WORKING!$A$3:$A$6802,Results!$D$3,WORKING!$B$3:$B$6802,Results!A79,WORKING!$C$3:$C$6802,Results!C79)/1000</f>
        <v>5641.7802000000011</v>
      </c>
      <c r="H79" s="35">
        <f t="shared" si="60"/>
        <v>1410.4450500000003</v>
      </c>
      <c r="I79" s="187">
        <v>4</v>
      </c>
      <c r="J79" s="212">
        <v>5642</v>
      </c>
      <c r="K79" s="217">
        <f t="shared" si="61"/>
        <v>1410.5</v>
      </c>
      <c r="L79" s="34">
        <f t="shared" si="54"/>
        <v>4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1478.7385930956671</v>
      </c>
      <c r="N79" s="57">
        <v>0</v>
      </c>
      <c r="O79" s="57">
        <v>0</v>
      </c>
      <c r="P79" s="61">
        <f t="shared" si="55"/>
        <v>4</v>
      </c>
      <c r="Q79" s="40">
        <f t="shared" si="62"/>
        <v>0</v>
      </c>
      <c r="R79" s="40">
        <f t="shared" si="63"/>
        <v>0</v>
      </c>
      <c r="S79" s="44">
        <f t="shared" si="64"/>
        <v>5914.9543723826682</v>
      </c>
      <c r="T79" s="35">
        <f t="shared" si="65"/>
        <v>4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1590.798849805539</v>
      </c>
      <c r="V79" s="57">
        <v>0</v>
      </c>
      <c r="W79" s="57">
        <v>0</v>
      </c>
      <c r="X79" s="61">
        <f t="shared" si="56"/>
        <v>4</v>
      </c>
      <c r="Y79" s="40">
        <f t="shared" si="66"/>
        <v>0</v>
      </c>
      <c r="Z79" s="40">
        <f t="shared" si="67"/>
        <v>0</v>
      </c>
      <c r="AA79" s="44">
        <f t="shared" si="68"/>
        <v>6363.1953992221561</v>
      </c>
      <c r="AB79" s="35">
        <f t="shared" si="69"/>
        <v>4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1709.7366601478864</v>
      </c>
      <c r="AD79" s="57">
        <v>0</v>
      </c>
      <c r="AE79" s="57">
        <v>0</v>
      </c>
      <c r="AF79" s="61">
        <f t="shared" si="57"/>
        <v>4</v>
      </c>
      <c r="AG79" s="40">
        <f t="shared" si="70"/>
        <v>0</v>
      </c>
      <c r="AH79" s="40">
        <f t="shared" si="71"/>
        <v>0</v>
      </c>
      <c r="AI79" s="44">
        <f t="shared" si="72"/>
        <v>6838.9466405915455</v>
      </c>
      <c r="AJ79" s="35">
        <f t="shared" si="58"/>
        <v>4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1834.096604085365</v>
      </c>
      <c r="AL79" s="57">
        <v>0</v>
      </c>
      <c r="AM79" s="57">
        <v>0</v>
      </c>
      <c r="AN79" s="61">
        <f t="shared" si="59"/>
        <v>4</v>
      </c>
      <c r="AO79" s="40">
        <f t="shared" si="73"/>
        <v>0</v>
      </c>
      <c r="AP79" s="40">
        <f t="shared" si="74"/>
        <v>0</v>
      </c>
      <c r="AQ79" s="44">
        <f t="shared" si="75"/>
        <v>7336.3864163414601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>
        <v>1629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117</v>
      </c>
      <c r="G84" s="41">
        <f>SUM(G64:G83)</f>
        <v>71964.529829999985</v>
      </c>
      <c r="H84" s="41">
        <f>IFERROR(G84/F84,0)</f>
        <v>615.08145153846147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113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73461.367930000008</v>
      </c>
      <c r="K84" s="41">
        <f>IFERROR(J84/I84,"")</f>
        <v>650.10060115044257</v>
      </c>
      <c r="L84" s="41">
        <f>SUM(L64:L83)</f>
        <v>113</v>
      </c>
      <c r="M84" s="41">
        <f>IFERROR(S84/P84,0)</f>
        <v>687.61059635227934</v>
      </c>
      <c r="N84" s="41">
        <f t="shared" ref="N84:T84" si="98">SUM(N64:N83)</f>
        <v>9</v>
      </c>
      <c r="O84" s="41">
        <f t="shared" si="98"/>
        <v>9</v>
      </c>
      <c r="P84" s="41">
        <f t="shared" si="98"/>
        <v>113</v>
      </c>
      <c r="Q84" s="41">
        <f t="shared" si="98"/>
        <v>8264.6600289206435</v>
      </c>
      <c r="R84" s="41">
        <f t="shared" si="98"/>
        <v>-5780.4137709364459</v>
      </c>
      <c r="S84" s="45">
        <f t="shared" si="98"/>
        <v>77699.997387807569</v>
      </c>
      <c r="T84" s="41">
        <f t="shared" si="98"/>
        <v>113</v>
      </c>
      <c r="U84" s="41">
        <f>IFERROR(AA84/X84,0)</f>
        <v>750.27733632813874</v>
      </c>
      <c r="V84" s="41">
        <f t="shared" ref="V84:AB84" si="99">SUM(V64:V83)</f>
        <v>5</v>
      </c>
      <c r="W84" s="41">
        <f t="shared" si="99"/>
        <v>9</v>
      </c>
      <c r="X84" s="41">
        <f t="shared" si="99"/>
        <v>109</v>
      </c>
      <c r="Y84" s="41">
        <f t="shared" si="99"/>
        <v>3993.9504556976995</v>
      </c>
      <c r="Z84" s="41">
        <f t="shared" si="99"/>
        <v>-6251.0938466740436</v>
      </c>
      <c r="AA84" s="45">
        <f t="shared" si="99"/>
        <v>81780.229659767123</v>
      </c>
      <c r="AB84" s="41">
        <f t="shared" si="99"/>
        <v>109</v>
      </c>
      <c r="AC84" s="41">
        <f>IFERROR(AI84/AF84,0)</f>
        <v>805.92067911902984</v>
      </c>
      <c r="AD84" s="41">
        <f t="shared" ref="AD84:AJ84" si="100">SUM(AD64:AD83)</f>
        <v>0</v>
      </c>
      <c r="AE84" s="41">
        <f t="shared" si="100"/>
        <v>4</v>
      </c>
      <c r="AF84" s="41">
        <f t="shared" si="100"/>
        <v>105</v>
      </c>
      <c r="AG84" s="41">
        <f t="shared" si="100"/>
        <v>0</v>
      </c>
      <c r="AH84" s="41">
        <f t="shared" si="100"/>
        <v>-3732.8670468958098</v>
      </c>
      <c r="AI84" s="45">
        <f t="shared" si="100"/>
        <v>84621.671307498138</v>
      </c>
      <c r="AJ84" s="41">
        <f t="shared" si="100"/>
        <v>105</v>
      </c>
      <c r="AK84" s="41">
        <f>IFERROR(AQ84/AN84,0)</f>
        <v>868.8279129442476</v>
      </c>
      <c r="AL84" s="41">
        <f t="shared" ref="AL84:AQ84" si="101">SUM(AL64:AL83)</f>
        <v>0</v>
      </c>
      <c r="AM84" s="41">
        <f t="shared" si="101"/>
        <v>3</v>
      </c>
      <c r="AN84" s="41">
        <f t="shared" si="101"/>
        <v>102</v>
      </c>
      <c r="AO84" s="41">
        <f t="shared" si="101"/>
        <v>0</v>
      </c>
      <c r="AP84" s="41">
        <f t="shared" si="101"/>
        <v>-2646.3077824925731</v>
      </c>
      <c r="AQ84" s="45">
        <f t="shared" si="101"/>
        <v>88620.447120313256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82151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85377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87886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94565.33600000001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4451.0026121924311</v>
      </c>
      <c r="T86" s="39"/>
      <c r="U86" s="39"/>
      <c r="V86" s="53"/>
      <c r="W86" s="53"/>
      <c r="X86" s="110"/>
      <c r="Y86" s="39"/>
      <c r="Z86" s="39"/>
      <c r="AA86" s="54">
        <f>AA85-AA84</f>
        <v>3596.7703402328771</v>
      </c>
      <c r="AB86" s="39"/>
      <c r="AC86" s="53"/>
      <c r="AD86" s="53"/>
      <c r="AE86" s="110"/>
      <c r="AF86" s="39"/>
      <c r="AG86" s="39"/>
      <c r="AH86" s="39"/>
      <c r="AI86" s="54">
        <f>AI85-AI84</f>
        <v>3264.328692501862</v>
      </c>
      <c r="AJ86" s="53"/>
      <c r="AK86" s="53"/>
      <c r="AL86" s="110"/>
      <c r="AM86" s="110"/>
      <c r="AN86" s="110"/>
      <c r="AO86" s="110"/>
      <c r="AP86" s="111"/>
      <c r="AQ86" s="54">
        <f>AQ85-AQ84</f>
        <v>5944.8888796867541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Legal and Governance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299.40156000000007</v>
      </c>
      <c r="H92" s="35">
        <f>IFERROR(G92/F92,0)</f>
        <v>0</v>
      </c>
      <c r="I92" s="156" t="s">
        <v>754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 t="s">
        <v>754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 t="s">
        <v>754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 t="s">
        <v>754</v>
      </c>
      <c r="J96" s="212" t="s">
        <v>754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0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0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0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0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0</v>
      </c>
      <c r="G97" s="35">
        <f>SUMIFS(WORKING!$AC$3:$AC$6802,WORKING!$A$3:$A$6802,Results!$D$3,WORKING!$B$3:$B$6802,Results!A97,WORKING!$C$3:$C$6802,Results!C97)/1000</f>
        <v>0</v>
      </c>
      <c r="H97" s="35">
        <f t="shared" si="108"/>
        <v>0</v>
      </c>
      <c r="I97" s="187" t="s">
        <v>754</v>
      </c>
      <c r="J97" s="212" t="s">
        <v>754</v>
      </c>
      <c r="K97" s="217" t="str">
        <f t="shared" si="109"/>
        <v/>
      </c>
      <c r="L97" s="34">
        <f t="shared" si="102"/>
        <v>0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0</v>
      </c>
      <c r="N97" s="57">
        <v>0</v>
      </c>
      <c r="O97" s="57">
        <v>0</v>
      </c>
      <c r="P97" s="61">
        <f t="shared" si="103"/>
        <v>0</v>
      </c>
      <c r="Q97" s="40">
        <f t="shared" si="110"/>
        <v>0</v>
      </c>
      <c r="R97" s="40">
        <f t="shared" si="111"/>
        <v>0</v>
      </c>
      <c r="S97" s="44">
        <f t="shared" si="112"/>
        <v>0</v>
      </c>
      <c r="T97" s="35">
        <f t="shared" si="113"/>
        <v>0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0</v>
      </c>
      <c r="V97" s="57">
        <v>0</v>
      </c>
      <c r="W97" s="57">
        <v>0</v>
      </c>
      <c r="X97" s="61">
        <f t="shared" si="104"/>
        <v>0</v>
      </c>
      <c r="Y97" s="40">
        <f t="shared" si="114"/>
        <v>0</v>
      </c>
      <c r="Z97" s="40">
        <f t="shared" si="115"/>
        <v>0</v>
      </c>
      <c r="AA97" s="44">
        <f t="shared" si="116"/>
        <v>0</v>
      </c>
      <c r="AB97" s="35">
        <f t="shared" si="117"/>
        <v>0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0</v>
      </c>
      <c r="AD97" s="57">
        <v>0</v>
      </c>
      <c r="AE97" s="57">
        <v>0</v>
      </c>
      <c r="AF97" s="61">
        <f t="shared" si="105"/>
        <v>0</v>
      </c>
      <c r="AG97" s="40">
        <f t="shared" si="118"/>
        <v>0</v>
      </c>
      <c r="AH97" s="40">
        <f t="shared" si="119"/>
        <v>0</v>
      </c>
      <c r="AI97" s="44">
        <f t="shared" si="120"/>
        <v>0</v>
      </c>
      <c r="AJ97" s="35">
        <f t="shared" si="106"/>
        <v>0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0</v>
      </c>
      <c r="AL97" s="57">
        <v>0</v>
      </c>
      <c r="AM97" s="57">
        <v>0</v>
      </c>
      <c r="AN97" s="61">
        <f t="shared" si="107"/>
        <v>0</v>
      </c>
      <c r="AO97" s="40">
        <f t="shared" si="121"/>
        <v>0</v>
      </c>
      <c r="AP97" s="40">
        <f t="shared" si="122"/>
        <v>0</v>
      </c>
      <c r="AQ97" s="44">
        <f t="shared" si="123"/>
        <v>0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0</v>
      </c>
      <c r="G98" s="35">
        <f>SUMIFS(WORKING!$AC$3:$AC$6802,WORKING!$A$3:$A$6802,Results!$D$3,WORKING!$B$3:$B$6802,Results!A98,WORKING!$C$3:$C$6802,Results!C98)/1000</f>
        <v>1.59412</v>
      </c>
      <c r="H98" s="35">
        <f t="shared" si="108"/>
        <v>0</v>
      </c>
      <c r="I98" s="187" t="s">
        <v>754</v>
      </c>
      <c r="J98" s="212" t="s">
        <v>754</v>
      </c>
      <c r="K98" s="217" t="str">
        <f t="shared" si="109"/>
        <v/>
      </c>
      <c r="L98" s="34">
        <f t="shared" si="102"/>
        <v>0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0</v>
      </c>
      <c r="N98" s="57">
        <v>0</v>
      </c>
      <c r="O98" s="57">
        <v>0</v>
      </c>
      <c r="P98" s="61">
        <f t="shared" si="103"/>
        <v>0</v>
      </c>
      <c r="Q98" s="40">
        <f t="shared" si="110"/>
        <v>0</v>
      </c>
      <c r="R98" s="40">
        <f t="shared" si="111"/>
        <v>0</v>
      </c>
      <c r="S98" s="44">
        <f t="shared" si="112"/>
        <v>0</v>
      </c>
      <c r="T98" s="35">
        <f t="shared" si="113"/>
        <v>0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0</v>
      </c>
      <c r="V98" s="57">
        <v>0</v>
      </c>
      <c r="W98" s="57">
        <v>0</v>
      </c>
      <c r="X98" s="61">
        <f t="shared" si="104"/>
        <v>0</v>
      </c>
      <c r="Y98" s="40">
        <f t="shared" si="114"/>
        <v>0</v>
      </c>
      <c r="Z98" s="40">
        <f t="shared" si="115"/>
        <v>0</v>
      </c>
      <c r="AA98" s="44">
        <f t="shared" si="116"/>
        <v>0</v>
      </c>
      <c r="AB98" s="35">
        <f t="shared" si="117"/>
        <v>0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0</v>
      </c>
      <c r="AD98" s="57">
        <v>0</v>
      </c>
      <c r="AE98" s="57">
        <v>0</v>
      </c>
      <c r="AF98" s="61">
        <f t="shared" si="105"/>
        <v>0</v>
      </c>
      <c r="AG98" s="40">
        <f t="shared" si="118"/>
        <v>0</v>
      </c>
      <c r="AH98" s="40">
        <f t="shared" si="119"/>
        <v>0</v>
      </c>
      <c r="AI98" s="44">
        <f t="shared" si="120"/>
        <v>0</v>
      </c>
      <c r="AJ98" s="35">
        <f t="shared" si="106"/>
        <v>0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0</v>
      </c>
      <c r="AL98" s="57">
        <v>0</v>
      </c>
      <c r="AM98" s="57">
        <v>0</v>
      </c>
      <c r="AN98" s="61">
        <f t="shared" si="107"/>
        <v>0</v>
      </c>
      <c r="AO98" s="40">
        <f t="shared" si="121"/>
        <v>0</v>
      </c>
      <c r="AP98" s="40">
        <f t="shared" si="122"/>
        <v>0</v>
      </c>
      <c r="AQ98" s="44">
        <f t="shared" si="123"/>
        <v>0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3</v>
      </c>
      <c r="G99" s="35">
        <f>SUMIFS(WORKING!$AC$3:$AC$6802,WORKING!$A$3:$A$6802,Results!$D$3,WORKING!$B$3:$B$6802,Results!A99,WORKING!$C$3:$C$6802,Results!C99)/1000</f>
        <v>1029.93956</v>
      </c>
      <c r="H99" s="35">
        <f t="shared" si="108"/>
        <v>343.3131866666667</v>
      </c>
      <c r="I99" s="187" t="s">
        <v>754</v>
      </c>
      <c r="J99" s="212">
        <v>1050</v>
      </c>
      <c r="K99" s="217">
        <f t="shared" si="109"/>
        <v>350</v>
      </c>
      <c r="L99" s="34">
        <f t="shared" si="102"/>
        <v>3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381.3634848137421</v>
      </c>
      <c r="N99" s="57">
        <v>0</v>
      </c>
      <c r="O99" s="57">
        <v>0</v>
      </c>
      <c r="P99" s="61">
        <f t="shared" si="103"/>
        <v>3</v>
      </c>
      <c r="Q99" s="40">
        <f t="shared" si="110"/>
        <v>0</v>
      </c>
      <c r="R99" s="40">
        <f t="shared" si="111"/>
        <v>0</v>
      </c>
      <c r="S99" s="44">
        <f t="shared" si="112"/>
        <v>1144.0904544412263</v>
      </c>
      <c r="T99" s="35">
        <f t="shared" si="113"/>
        <v>3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413.90297283165654</v>
      </c>
      <c r="V99" s="57">
        <v>0</v>
      </c>
      <c r="W99" s="57">
        <v>0</v>
      </c>
      <c r="X99" s="61">
        <f t="shared" si="104"/>
        <v>3</v>
      </c>
      <c r="Y99" s="40">
        <f t="shared" si="114"/>
        <v>0</v>
      </c>
      <c r="Z99" s="40">
        <f t="shared" si="115"/>
        <v>0</v>
      </c>
      <c r="AA99" s="44">
        <f t="shared" si="116"/>
        <v>1241.7089184949696</v>
      </c>
      <c r="AB99" s="35">
        <f t="shared" si="117"/>
        <v>3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448.79918172485083</v>
      </c>
      <c r="AD99" s="57">
        <v>0</v>
      </c>
      <c r="AE99" s="57">
        <v>0</v>
      </c>
      <c r="AF99" s="61">
        <f t="shared" si="105"/>
        <v>3</v>
      </c>
      <c r="AG99" s="40">
        <f t="shared" si="118"/>
        <v>0</v>
      </c>
      <c r="AH99" s="40">
        <f t="shared" si="119"/>
        <v>0</v>
      </c>
      <c r="AI99" s="44">
        <f t="shared" si="120"/>
        <v>1346.3975451745525</v>
      </c>
      <c r="AJ99" s="35">
        <f t="shared" si="106"/>
        <v>3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485.72736551154259</v>
      </c>
      <c r="AL99" s="57">
        <v>0</v>
      </c>
      <c r="AM99" s="57">
        <v>0</v>
      </c>
      <c r="AN99" s="61">
        <f t="shared" si="107"/>
        <v>3</v>
      </c>
      <c r="AO99" s="40">
        <f t="shared" si="121"/>
        <v>0</v>
      </c>
      <c r="AP99" s="40">
        <f t="shared" si="122"/>
        <v>0</v>
      </c>
      <c r="AQ99" s="44">
        <f t="shared" si="123"/>
        <v>1457.1820965346278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1</v>
      </c>
      <c r="G100" s="35">
        <f>SUMIFS(WORKING!$AC$3:$AC$6802,WORKING!$A$3:$A$6802,Results!$D$3,WORKING!$B$3:$B$6802,Results!A100,WORKING!$C$3:$C$6802,Results!C100)/1000</f>
        <v>381.59444000000002</v>
      </c>
      <c r="H100" s="35">
        <f t="shared" si="108"/>
        <v>381.59444000000002</v>
      </c>
      <c r="I100" s="187" t="s">
        <v>754</v>
      </c>
      <c r="J100" s="212">
        <v>404</v>
      </c>
      <c r="K100" s="217">
        <f t="shared" si="109"/>
        <v>404</v>
      </c>
      <c r="L100" s="34">
        <f t="shared" si="102"/>
        <v>1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440.03141287185269</v>
      </c>
      <c r="N100" s="57">
        <v>0</v>
      </c>
      <c r="O100" s="57">
        <v>0</v>
      </c>
      <c r="P100" s="61">
        <f t="shared" si="103"/>
        <v>1</v>
      </c>
      <c r="Q100" s="40">
        <f t="shared" si="110"/>
        <v>0</v>
      </c>
      <c r="R100" s="40">
        <f t="shared" si="111"/>
        <v>0</v>
      </c>
      <c r="S100" s="44">
        <f t="shared" si="112"/>
        <v>440.03141287185269</v>
      </c>
      <c r="T100" s="35">
        <f t="shared" si="113"/>
        <v>1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477.52376463413776</v>
      </c>
      <c r="V100" s="57">
        <v>0</v>
      </c>
      <c r="W100" s="57">
        <v>0</v>
      </c>
      <c r="X100" s="61">
        <f t="shared" si="104"/>
        <v>1</v>
      </c>
      <c r="Y100" s="40">
        <f t="shared" si="114"/>
        <v>0</v>
      </c>
      <c r="Z100" s="40">
        <f t="shared" si="115"/>
        <v>0</v>
      </c>
      <c r="AA100" s="44">
        <f t="shared" si="116"/>
        <v>477.52376463413776</v>
      </c>
      <c r="AB100" s="35">
        <f t="shared" si="117"/>
        <v>1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517.72648435767474</v>
      </c>
      <c r="AD100" s="57">
        <v>0</v>
      </c>
      <c r="AE100" s="57">
        <v>0</v>
      </c>
      <c r="AF100" s="61">
        <f t="shared" si="105"/>
        <v>1</v>
      </c>
      <c r="AG100" s="40">
        <f t="shared" si="118"/>
        <v>0</v>
      </c>
      <c r="AH100" s="40">
        <f t="shared" si="119"/>
        <v>0</v>
      </c>
      <c r="AI100" s="44">
        <f t="shared" si="120"/>
        <v>517.72648435767474</v>
      </c>
      <c r="AJ100" s="35">
        <f t="shared" si="106"/>
        <v>1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560.26410758641623</v>
      </c>
      <c r="AL100" s="57">
        <v>0</v>
      </c>
      <c r="AM100" s="57">
        <v>0</v>
      </c>
      <c r="AN100" s="61">
        <f t="shared" si="107"/>
        <v>1</v>
      </c>
      <c r="AO100" s="40">
        <f t="shared" si="121"/>
        <v>0</v>
      </c>
      <c r="AP100" s="40">
        <f t="shared" si="122"/>
        <v>0</v>
      </c>
      <c r="AQ100" s="44">
        <f t="shared" si="123"/>
        <v>560.26410758641623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0</v>
      </c>
      <c r="G101" s="35">
        <f>SUMIFS(WORKING!$AC$3:$AC$6802,WORKING!$A$3:$A$6802,Results!$D$3,WORKING!$B$3:$B$6802,Results!A101,WORKING!$C$3:$C$6802,Results!C101)/1000</f>
        <v>0</v>
      </c>
      <c r="H101" s="35">
        <f t="shared" si="108"/>
        <v>0</v>
      </c>
      <c r="I101" s="187" t="s">
        <v>754</v>
      </c>
      <c r="J101" s="212" t="s">
        <v>754</v>
      </c>
      <c r="K101" s="217" t="str">
        <f t="shared" si="109"/>
        <v/>
      </c>
      <c r="L101" s="34">
        <f t="shared" si="102"/>
        <v>0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0</v>
      </c>
      <c r="N101" s="57">
        <v>0</v>
      </c>
      <c r="O101" s="57">
        <v>0</v>
      </c>
      <c r="P101" s="61">
        <f t="shared" si="103"/>
        <v>0</v>
      </c>
      <c r="Q101" s="40">
        <f t="shared" si="110"/>
        <v>0</v>
      </c>
      <c r="R101" s="40">
        <f t="shared" si="111"/>
        <v>0</v>
      </c>
      <c r="S101" s="44">
        <f t="shared" si="112"/>
        <v>0</v>
      </c>
      <c r="T101" s="35">
        <f t="shared" si="113"/>
        <v>0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0</v>
      </c>
      <c r="V101" s="57">
        <v>0</v>
      </c>
      <c r="W101" s="57">
        <v>0</v>
      </c>
      <c r="X101" s="61">
        <f t="shared" si="104"/>
        <v>0</v>
      </c>
      <c r="Y101" s="40">
        <f t="shared" si="114"/>
        <v>0</v>
      </c>
      <c r="Z101" s="40">
        <f t="shared" si="115"/>
        <v>0</v>
      </c>
      <c r="AA101" s="44">
        <f t="shared" si="116"/>
        <v>0</v>
      </c>
      <c r="AB101" s="35">
        <f t="shared" si="117"/>
        <v>0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0</v>
      </c>
      <c r="AD101" s="57">
        <v>0</v>
      </c>
      <c r="AE101" s="57">
        <v>0</v>
      </c>
      <c r="AF101" s="61">
        <f t="shared" si="105"/>
        <v>0</v>
      </c>
      <c r="AG101" s="40">
        <f t="shared" si="118"/>
        <v>0</v>
      </c>
      <c r="AH101" s="40">
        <f t="shared" si="119"/>
        <v>0</v>
      </c>
      <c r="AI101" s="44">
        <f t="shared" si="120"/>
        <v>0</v>
      </c>
      <c r="AJ101" s="35">
        <f t="shared" si="106"/>
        <v>0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0</v>
      </c>
      <c r="AL101" s="57">
        <v>0</v>
      </c>
      <c r="AM101" s="57">
        <v>0</v>
      </c>
      <c r="AN101" s="61">
        <f t="shared" si="107"/>
        <v>0</v>
      </c>
      <c r="AO101" s="40">
        <f t="shared" si="121"/>
        <v>0</v>
      </c>
      <c r="AP101" s="40">
        <f t="shared" si="122"/>
        <v>0</v>
      </c>
      <c r="AQ101" s="44">
        <f t="shared" si="123"/>
        <v>0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2</v>
      </c>
      <c r="G102" s="35">
        <f>SUMIFS(WORKING!$AC$3:$AC$6802,WORKING!$A$3:$A$6802,Results!$D$3,WORKING!$B$3:$B$6802,Results!A102,WORKING!$C$3:$C$6802,Results!C102)/1000</f>
        <v>1241.5835300000001</v>
      </c>
      <c r="H102" s="35">
        <f t="shared" si="108"/>
        <v>620.79176500000005</v>
      </c>
      <c r="I102" s="187" t="s">
        <v>754</v>
      </c>
      <c r="J102" s="212">
        <v>1338</v>
      </c>
      <c r="K102" s="217">
        <f t="shared" si="109"/>
        <v>669</v>
      </c>
      <c r="L102" s="34">
        <f t="shared" si="102"/>
        <v>2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730.64039245826245</v>
      </c>
      <c r="N102" s="57">
        <v>0</v>
      </c>
      <c r="O102" s="57">
        <v>0</v>
      </c>
      <c r="P102" s="61">
        <f t="shared" si="103"/>
        <v>2</v>
      </c>
      <c r="Q102" s="40">
        <f t="shared" si="110"/>
        <v>0</v>
      </c>
      <c r="R102" s="40">
        <f t="shared" si="111"/>
        <v>0</v>
      </c>
      <c r="S102" s="44">
        <f t="shared" si="112"/>
        <v>1461.2807849165249</v>
      </c>
      <c r="T102" s="35">
        <f t="shared" si="113"/>
        <v>2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793.51062161798006</v>
      </c>
      <c r="V102" s="57">
        <v>0</v>
      </c>
      <c r="W102" s="57">
        <v>0</v>
      </c>
      <c r="X102" s="61">
        <f t="shared" si="104"/>
        <v>2</v>
      </c>
      <c r="Y102" s="40">
        <f t="shared" si="114"/>
        <v>0</v>
      </c>
      <c r="Z102" s="40">
        <f t="shared" si="115"/>
        <v>0</v>
      </c>
      <c r="AA102" s="44">
        <f t="shared" si="116"/>
        <v>1587.0212432359601</v>
      </c>
      <c r="AB102" s="35">
        <f t="shared" si="117"/>
        <v>2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860.98530365839713</v>
      </c>
      <c r="AD102" s="57">
        <v>0</v>
      </c>
      <c r="AE102" s="57">
        <v>0</v>
      </c>
      <c r="AF102" s="61">
        <f t="shared" si="105"/>
        <v>2</v>
      </c>
      <c r="AG102" s="40">
        <f t="shared" si="118"/>
        <v>0</v>
      </c>
      <c r="AH102" s="40">
        <f t="shared" si="119"/>
        <v>0</v>
      </c>
      <c r="AI102" s="44">
        <f t="shared" si="120"/>
        <v>1721.9706073167943</v>
      </c>
      <c r="AJ102" s="35">
        <f t="shared" si="106"/>
        <v>2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932.44977114051642</v>
      </c>
      <c r="AL102" s="57">
        <v>0</v>
      </c>
      <c r="AM102" s="57">
        <v>0</v>
      </c>
      <c r="AN102" s="61">
        <f t="shared" si="107"/>
        <v>2</v>
      </c>
      <c r="AO102" s="40">
        <f t="shared" si="121"/>
        <v>0</v>
      </c>
      <c r="AP102" s="40">
        <f t="shared" si="122"/>
        <v>0</v>
      </c>
      <c r="AQ102" s="44">
        <f t="shared" si="123"/>
        <v>1864.8995422810328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0</v>
      </c>
      <c r="G103" s="35">
        <f>SUMIFS(WORKING!$AC$3:$AC$6802,WORKING!$A$3:$A$6802,Results!$D$3,WORKING!$B$3:$B$6802,Results!A103,WORKING!$C$3:$C$6802,Results!C103)/1000</f>
        <v>70.622820000000004</v>
      </c>
      <c r="H103" s="35">
        <f t="shared" si="108"/>
        <v>0</v>
      </c>
      <c r="I103" s="187" t="s">
        <v>754</v>
      </c>
      <c r="J103" s="212" t="s">
        <v>754</v>
      </c>
      <c r="K103" s="217" t="str">
        <f t="shared" si="109"/>
        <v/>
      </c>
      <c r="L103" s="34">
        <f t="shared" si="102"/>
        <v>0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0</v>
      </c>
      <c r="N103" s="57">
        <v>0</v>
      </c>
      <c r="O103" s="57">
        <v>0</v>
      </c>
      <c r="P103" s="61">
        <f t="shared" si="103"/>
        <v>0</v>
      </c>
      <c r="Q103" s="40">
        <f t="shared" si="110"/>
        <v>0</v>
      </c>
      <c r="R103" s="40">
        <f t="shared" si="111"/>
        <v>0</v>
      </c>
      <c r="S103" s="44">
        <f t="shared" si="112"/>
        <v>0</v>
      </c>
      <c r="T103" s="35">
        <f t="shared" si="113"/>
        <v>0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0</v>
      </c>
      <c r="V103" s="57">
        <v>0</v>
      </c>
      <c r="W103" s="57">
        <v>0</v>
      </c>
      <c r="X103" s="61">
        <f t="shared" si="104"/>
        <v>0</v>
      </c>
      <c r="Y103" s="40">
        <f t="shared" si="114"/>
        <v>0</v>
      </c>
      <c r="Z103" s="40">
        <f t="shared" si="115"/>
        <v>0</v>
      </c>
      <c r="AA103" s="44">
        <f t="shared" si="116"/>
        <v>0</v>
      </c>
      <c r="AB103" s="35">
        <f t="shared" si="117"/>
        <v>0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0</v>
      </c>
      <c r="AD103" s="57">
        <v>0</v>
      </c>
      <c r="AE103" s="57">
        <v>0</v>
      </c>
      <c r="AF103" s="61">
        <f t="shared" si="105"/>
        <v>0</v>
      </c>
      <c r="AG103" s="40">
        <f t="shared" si="118"/>
        <v>0</v>
      </c>
      <c r="AH103" s="40">
        <f t="shared" si="119"/>
        <v>0</v>
      </c>
      <c r="AI103" s="44">
        <f t="shared" si="120"/>
        <v>0</v>
      </c>
      <c r="AJ103" s="35">
        <f t="shared" si="106"/>
        <v>0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0</v>
      </c>
      <c r="AL103" s="57">
        <v>0</v>
      </c>
      <c r="AM103" s="57">
        <v>0</v>
      </c>
      <c r="AN103" s="61">
        <f t="shared" si="107"/>
        <v>0</v>
      </c>
      <c r="AO103" s="40">
        <f t="shared" si="121"/>
        <v>0</v>
      </c>
      <c r="AP103" s="40">
        <f t="shared" si="122"/>
        <v>0</v>
      </c>
      <c r="AQ103" s="44">
        <f t="shared" si="123"/>
        <v>0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8</v>
      </c>
      <c r="G104" s="35">
        <f>SUMIFS(WORKING!$AC$3:$AC$6802,WORKING!$A$3:$A$6802,Results!$D$3,WORKING!$B$3:$B$6802,Results!A104,WORKING!$C$3:$C$6802,Results!C104)/1000</f>
        <v>6655.7268700000013</v>
      </c>
      <c r="H104" s="35">
        <f t="shared" si="108"/>
        <v>831.96585875000017</v>
      </c>
      <c r="I104" s="187" t="s">
        <v>754</v>
      </c>
      <c r="J104" s="212">
        <v>6703</v>
      </c>
      <c r="K104" s="217">
        <f t="shared" si="109"/>
        <v>837.875</v>
      </c>
      <c r="L104" s="34">
        <f t="shared" si="102"/>
        <v>8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878.40909450721711</v>
      </c>
      <c r="N104" s="57">
        <v>1</v>
      </c>
      <c r="O104" s="57">
        <v>0</v>
      </c>
      <c r="P104" s="61">
        <f t="shared" si="103"/>
        <v>9</v>
      </c>
      <c r="Q104" s="40">
        <f t="shared" si="110"/>
        <v>878.40909450721711</v>
      </c>
      <c r="R104" s="40">
        <f t="shared" si="111"/>
        <v>0</v>
      </c>
      <c r="S104" s="44">
        <f t="shared" si="112"/>
        <v>7905.6818505649535</v>
      </c>
      <c r="T104" s="35">
        <f t="shared" si="113"/>
        <v>9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944.97421527228607</v>
      </c>
      <c r="V104" s="57">
        <v>0</v>
      </c>
      <c r="W104" s="57">
        <v>0</v>
      </c>
      <c r="X104" s="61">
        <f t="shared" si="104"/>
        <v>9</v>
      </c>
      <c r="Y104" s="40">
        <f t="shared" si="114"/>
        <v>0</v>
      </c>
      <c r="Z104" s="40">
        <f t="shared" si="115"/>
        <v>0</v>
      </c>
      <c r="AA104" s="44">
        <f t="shared" si="116"/>
        <v>8504.7679374505751</v>
      </c>
      <c r="AB104" s="35">
        <f t="shared" si="117"/>
        <v>9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1015.6245451771987</v>
      </c>
      <c r="AD104" s="57">
        <v>0</v>
      </c>
      <c r="AE104" s="57">
        <v>0</v>
      </c>
      <c r="AF104" s="61">
        <f t="shared" si="105"/>
        <v>9</v>
      </c>
      <c r="AG104" s="40">
        <f t="shared" si="118"/>
        <v>0</v>
      </c>
      <c r="AH104" s="40">
        <f t="shared" si="119"/>
        <v>0</v>
      </c>
      <c r="AI104" s="44">
        <f t="shared" si="120"/>
        <v>9140.6209065947878</v>
      </c>
      <c r="AJ104" s="35">
        <f t="shared" si="106"/>
        <v>9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1089.4955108048705</v>
      </c>
      <c r="AL104" s="57">
        <v>0</v>
      </c>
      <c r="AM104" s="57">
        <v>0</v>
      </c>
      <c r="AN104" s="61">
        <f t="shared" si="107"/>
        <v>9</v>
      </c>
      <c r="AO104" s="40">
        <f t="shared" si="121"/>
        <v>0</v>
      </c>
      <c r="AP104" s="40">
        <f t="shared" si="122"/>
        <v>0</v>
      </c>
      <c r="AQ104" s="44">
        <f t="shared" si="123"/>
        <v>9805.4595972438347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5</v>
      </c>
      <c r="G105" s="35">
        <f>SUMIFS(WORKING!$AC$3:$AC$6802,WORKING!$A$3:$A$6802,Results!$D$3,WORKING!$B$3:$B$6802,Results!A105,WORKING!$C$3:$C$6802,Results!C105)/1000</f>
        <v>5663.6169899999995</v>
      </c>
      <c r="H105" s="35">
        <f t="shared" si="108"/>
        <v>1132.7233979999999</v>
      </c>
      <c r="I105" s="187">
        <v>4</v>
      </c>
      <c r="J105" s="212">
        <v>5642</v>
      </c>
      <c r="K105" s="217">
        <f t="shared" si="109"/>
        <v>1410.5</v>
      </c>
      <c r="L105" s="34">
        <f t="shared" si="102"/>
        <v>4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1478.4484226239051</v>
      </c>
      <c r="N105" s="57">
        <v>0</v>
      </c>
      <c r="O105" s="57">
        <v>0</v>
      </c>
      <c r="P105" s="61">
        <f t="shared" si="103"/>
        <v>4</v>
      </c>
      <c r="Q105" s="40">
        <f t="shared" si="110"/>
        <v>0</v>
      </c>
      <c r="R105" s="40">
        <f t="shared" si="111"/>
        <v>0</v>
      </c>
      <c r="S105" s="44">
        <f t="shared" si="112"/>
        <v>5913.7936904956205</v>
      </c>
      <c r="T105" s="35">
        <f t="shared" si="113"/>
        <v>4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1590.1745913123982</v>
      </c>
      <c r="V105" s="57">
        <v>1</v>
      </c>
      <c r="W105" s="57">
        <v>0</v>
      </c>
      <c r="X105" s="61">
        <f t="shared" si="104"/>
        <v>5</v>
      </c>
      <c r="Y105" s="40">
        <f t="shared" si="114"/>
        <v>1590.1745913123982</v>
      </c>
      <c r="Z105" s="40">
        <f t="shared" si="115"/>
        <v>0</v>
      </c>
      <c r="AA105" s="44">
        <f t="shared" si="116"/>
        <v>7950.8729565619906</v>
      </c>
      <c r="AB105" s="35">
        <f t="shared" si="117"/>
        <v>5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1708.7303610966096</v>
      </c>
      <c r="AD105" s="57">
        <v>0</v>
      </c>
      <c r="AE105" s="57">
        <v>0</v>
      </c>
      <c r="AF105" s="61">
        <f t="shared" si="105"/>
        <v>5</v>
      </c>
      <c r="AG105" s="40">
        <f t="shared" si="118"/>
        <v>0</v>
      </c>
      <c r="AH105" s="40">
        <f t="shared" si="119"/>
        <v>0</v>
      </c>
      <c r="AI105" s="44">
        <f t="shared" si="120"/>
        <v>8543.6518054830485</v>
      </c>
      <c r="AJ105" s="35">
        <f t="shared" si="106"/>
        <v>5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1832.6574205798315</v>
      </c>
      <c r="AL105" s="57">
        <v>0</v>
      </c>
      <c r="AM105" s="57">
        <v>0</v>
      </c>
      <c r="AN105" s="61">
        <f t="shared" si="107"/>
        <v>5</v>
      </c>
      <c r="AO105" s="40">
        <f t="shared" si="121"/>
        <v>0</v>
      </c>
      <c r="AP105" s="40">
        <f t="shared" si="122"/>
        <v>0</v>
      </c>
      <c r="AQ105" s="44">
        <f t="shared" si="123"/>
        <v>9163.2871028991576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1</v>
      </c>
      <c r="G106" s="35">
        <f>SUMIFS(WORKING!$AC$3:$AC$6802,WORKING!$A$3:$A$6802,Results!$D$3,WORKING!$B$3:$B$6802,Results!A106,WORKING!$C$3:$C$6802,Results!C106)/1000</f>
        <v>1751.3501899999999</v>
      </c>
      <c r="H106" s="35">
        <f t="shared" si="108"/>
        <v>1751.3501899999999</v>
      </c>
      <c r="I106" s="187" t="s">
        <v>754</v>
      </c>
      <c r="J106" s="212">
        <v>1578</v>
      </c>
      <c r="K106" s="217">
        <f t="shared" si="109"/>
        <v>1578</v>
      </c>
      <c r="L106" s="34">
        <f t="shared" si="102"/>
        <v>1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1654.5241332680673</v>
      </c>
      <c r="N106" s="57">
        <v>0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1654.5241332680673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1780.1014641178479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1780.1014641178479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1913.4032326996683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1913.4032326996683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2052.8030133660782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2052.8030133660782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20</v>
      </c>
      <c r="G112" s="41">
        <f>SUM(G92:G111)</f>
        <v>17095.430080000002</v>
      </c>
      <c r="H112" s="41">
        <f>IFERROR(G112/F112,0)</f>
        <v>854.77150400000005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19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17086.6185</v>
      </c>
      <c r="K112" s="41">
        <f>IFERROR(J112/I112,"")</f>
        <v>899.29571052631582</v>
      </c>
      <c r="L112" s="41">
        <f>SUM(L92:L111)</f>
        <v>19</v>
      </c>
      <c r="M112" s="41">
        <f>IFERROR(S112/P112,0)</f>
        <v>925.97011632791214</v>
      </c>
      <c r="N112" s="41">
        <f t="shared" ref="N112:T112" si="124">SUM(N92:N111)</f>
        <v>1</v>
      </c>
      <c r="O112" s="41">
        <f t="shared" si="124"/>
        <v>0</v>
      </c>
      <c r="P112" s="41">
        <f t="shared" si="124"/>
        <v>20</v>
      </c>
      <c r="Q112" s="41">
        <f t="shared" si="124"/>
        <v>878.40909450721711</v>
      </c>
      <c r="R112" s="41">
        <f t="shared" si="124"/>
        <v>0</v>
      </c>
      <c r="S112" s="45">
        <f t="shared" si="124"/>
        <v>18519.402326558244</v>
      </c>
      <c r="T112" s="41">
        <f t="shared" si="124"/>
        <v>20</v>
      </c>
      <c r="U112" s="41">
        <f>IFERROR(AA112/X112,0)</f>
        <v>1025.8093468807372</v>
      </c>
      <c r="V112" s="41">
        <f t="shared" ref="V112:AB112" si="125">SUM(V92:V111)</f>
        <v>1</v>
      </c>
      <c r="W112" s="41">
        <f t="shared" si="125"/>
        <v>0</v>
      </c>
      <c r="X112" s="41">
        <f t="shared" si="125"/>
        <v>21</v>
      </c>
      <c r="Y112" s="41">
        <f t="shared" si="125"/>
        <v>1590.1745913123982</v>
      </c>
      <c r="Z112" s="41">
        <f t="shared" si="125"/>
        <v>0</v>
      </c>
      <c r="AA112" s="45">
        <f t="shared" si="125"/>
        <v>21541.996284495479</v>
      </c>
      <c r="AB112" s="41">
        <f t="shared" si="125"/>
        <v>21</v>
      </c>
      <c r="AC112" s="41">
        <f>IFERROR(AI112/AF112,0)</f>
        <v>1103.9890753155489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21</v>
      </c>
      <c r="AG112" s="41">
        <f t="shared" si="126"/>
        <v>0</v>
      </c>
      <c r="AH112" s="41">
        <f t="shared" si="126"/>
        <v>0</v>
      </c>
      <c r="AI112" s="45">
        <f t="shared" si="126"/>
        <v>23183.770581626526</v>
      </c>
      <c r="AJ112" s="41">
        <f t="shared" si="126"/>
        <v>21</v>
      </c>
      <c r="AK112" s="41">
        <f>IFERROR(AQ112/AN112,0)</f>
        <v>1185.8997838052928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21</v>
      </c>
      <c r="AO112" s="41">
        <f t="shared" si="127"/>
        <v>0</v>
      </c>
      <c r="AP112" s="41">
        <f t="shared" si="127"/>
        <v>0</v>
      </c>
      <c r="AQ112" s="45">
        <f t="shared" si="127"/>
        <v>24903.895459911149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20258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19592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20347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21893.372000000003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1738.5976734417563</v>
      </c>
      <c r="T114" s="39"/>
      <c r="U114" s="39"/>
      <c r="V114" s="53"/>
      <c r="W114" s="53"/>
      <c r="X114" s="110"/>
      <c r="Y114" s="39"/>
      <c r="Z114" s="39"/>
      <c r="AA114" s="54">
        <f>AA113-AA112</f>
        <v>-1949.9962844954789</v>
      </c>
      <c r="AB114" s="39"/>
      <c r="AC114" s="53"/>
      <c r="AD114" s="53"/>
      <c r="AE114" s="110"/>
      <c r="AF114" s="39"/>
      <c r="AG114" s="39"/>
      <c r="AH114" s="39"/>
      <c r="AI114" s="54">
        <f>AI113-AI112</f>
        <v>-2836.7705816265261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-3010.5234599111463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Portfolio Management and Strategic Partnerships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1359.3838000000001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 t="s">
        <v>754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30.104240000000001</v>
      </c>
      <c r="H124" s="35">
        <f t="shared" si="134"/>
        <v>0</v>
      </c>
      <c r="I124" s="187" t="s">
        <v>754</v>
      </c>
      <c r="J124" s="212" t="s">
        <v>754</v>
      </c>
      <c r="K124" s="217" t="str">
        <f t="shared" si="135"/>
        <v/>
      </c>
      <c r="L124" s="34">
        <f t="shared" si="128"/>
        <v>0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0</v>
      </c>
      <c r="N124" s="57">
        <v>0</v>
      </c>
      <c r="O124" s="57">
        <v>0</v>
      </c>
      <c r="P124" s="61">
        <f t="shared" si="129"/>
        <v>0</v>
      </c>
      <c r="Q124" s="40">
        <f t="shared" si="136"/>
        <v>0</v>
      </c>
      <c r="R124" s="40">
        <f t="shared" si="137"/>
        <v>0</v>
      </c>
      <c r="S124" s="44">
        <f t="shared" si="138"/>
        <v>0</v>
      </c>
      <c r="T124" s="35">
        <f t="shared" si="139"/>
        <v>0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0</v>
      </c>
      <c r="V124" s="57">
        <v>0</v>
      </c>
      <c r="W124" s="57">
        <v>0</v>
      </c>
      <c r="X124" s="61">
        <f t="shared" si="130"/>
        <v>0</v>
      </c>
      <c r="Y124" s="40">
        <f t="shared" si="140"/>
        <v>0</v>
      </c>
      <c r="Z124" s="40">
        <f t="shared" si="141"/>
        <v>0</v>
      </c>
      <c r="AA124" s="44">
        <f t="shared" si="142"/>
        <v>0</v>
      </c>
      <c r="AB124" s="35">
        <f t="shared" si="143"/>
        <v>0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0</v>
      </c>
      <c r="AD124" s="57">
        <v>0</v>
      </c>
      <c r="AE124" s="57">
        <v>0</v>
      </c>
      <c r="AF124" s="61">
        <f t="shared" si="131"/>
        <v>0</v>
      </c>
      <c r="AG124" s="40">
        <f t="shared" si="144"/>
        <v>0</v>
      </c>
      <c r="AH124" s="40">
        <f t="shared" si="145"/>
        <v>0</v>
      </c>
      <c r="AI124" s="44">
        <f t="shared" si="146"/>
        <v>0</v>
      </c>
      <c r="AJ124" s="35">
        <f t="shared" si="132"/>
        <v>0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0</v>
      </c>
      <c r="AL124" s="57">
        <v>0</v>
      </c>
      <c r="AM124" s="57">
        <v>0</v>
      </c>
      <c r="AN124" s="61">
        <f t="shared" si="133"/>
        <v>0</v>
      </c>
      <c r="AO124" s="40">
        <f t="shared" si="147"/>
        <v>0</v>
      </c>
      <c r="AP124" s="40">
        <f t="shared" si="148"/>
        <v>0</v>
      </c>
      <c r="AQ124" s="44">
        <f t="shared" si="149"/>
        <v>0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0</v>
      </c>
      <c r="G125" s="35">
        <f>SUMIFS(WORKING!$AC$3:$AC$6802,WORKING!$A$3:$A$6802,Results!$D$3,WORKING!$B$3:$B$6802,Results!A125,WORKING!$C$3:$C$6802,Results!C125)/1000</f>
        <v>0</v>
      </c>
      <c r="H125" s="35">
        <f t="shared" si="134"/>
        <v>0</v>
      </c>
      <c r="I125" s="187" t="s">
        <v>754</v>
      </c>
      <c r="J125" s="212" t="s">
        <v>754</v>
      </c>
      <c r="K125" s="217" t="str">
        <f t="shared" si="135"/>
        <v/>
      </c>
      <c r="L125" s="34">
        <f t="shared" si="128"/>
        <v>0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0</v>
      </c>
      <c r="N125" s="57">
        <v>0</v>
      </c>
      <c r="O125" s="57">
        <v>0</v>
      </c>
      <c r="P125" s="61">
        <f t="shared" si="129"/>
        <v>0</v>
      </c>
      <c r="Q125" s="40">
        <f t="shared" si="136"/>
        <v>0</v>
      </c>
      <c r="R125" s="40">
        <f t="shared" si="137"/>
        <v>0</v>
      </c>
      <c r="S125" s="44">
        <f t="shared" si="138"/>
        <v>0</v>
      </c>
      <c r="T125" s="35">
        <f t="shared" si="139"/>
        <v>0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0</v>
      </c>
      <c r="V125" s="57">
        <v>0</v>
      </c>
      <c r="W125" s="57">
        <v>0</v>
      </c>
      <c r="X125" s="61">
        <f t="shared" si="130"/>
        <v>0</v>
      </c>
      <c r="Y125" s="40">
        <f t="shared" si="140"/>
        <v>0</v>
      </c>
      <c r="Z125" s="40">
        <f t="shared" si="141"/>
        <v>0</v>
      </c>
      <c r="AA125" s="44">
        <f t="shared" si="142"/>
        <v>0</v>
      </c>
      <c r="AB125" s="35">
        <f t="shared" si="143"/>
        <v>0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0</v>
      </c>
      <c r="AD125" s="57">
        <v>0</v>
      </c>
      <c r="AE125" s="57">
        <v>0</v>
      </c>
      <c r="AF125" s="61">
        <f t="shared" si="131"/>
        <v>0</v>
      </c>
      <c r="AG125" s="40">
        <f t="shared" si="144"/>
        <v>0</v>
      </c>
      <c r="AH125" s="40">
        <f t="shared" si="145"/>
        <v>0</v>
      </c>
      <c r="AI125" s="44">
        <f t="shared" si="146"/>
        <v>0</v>
      </c>
      <c r="AJ125" s="35">
        <f t="shared" si="132"/>
        <v>0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0</v>
      </c>
      <c r="AL125" s="57">
        <v>0</v>
      </c>
      <c r="AM125" s="57">
        <v>0</v>
      </c>
      <c r="AN125" s="61">
        <f t="shared" si="133"/>
        <v>0</v>
      </c>
      <c r="AO125" s="40">
        <f t="shared" si="147"/>
        <v>0</v>
      </c>
      <c r="AP125" s="40">
        <f t="shared" si="148"/>
        <v>0</v>
      </c>
      <c r="AQ125" s="44">
        <f t="shared" si="149"/>
        <v>0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0</v>
      </c>
      <c r="G126" s="35">
        <f>SUMIFS(WORKING!$AC$3:$AC$6802,WORKING!$A$3:$A$6802,Results!$D$3,WORKING!$B$3:$B$6802,Results!A126,WORKING!$C$3:$C$6802,Results!C126)/1000</f>
        <v>110.60520000000001</v>
      </c>
      <c r="H126" s="35">
        <f t="shared" si="134"/>
        <v>0</v>
      </c>
      <c r="I126" s="187">
        <v>1</v>
      </c>
      <c r="J126" s="212" t="s">
        <v>754</v>
      </c>
      <c r="K126" s="217">
        <f t="shared" si="135"/>
        <v>110.60520000000001</v>
      </c>
      <c r="L126" s="34">
        <f t="shared" si="128"/>
        <v>1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120.79589345400001</v>
      </c>
      <c r="N126" s="57">
        <v>0</v>
      </c>
      <c r="O126" s="57">
        <v>0</v>
      </c>
      <c r="P126" s="61">
        <f t="shared" si="129"/>
        <v>1</v>
      </c>
      <c r="Q126" s="40">
        <f t="shared" si="136"/>
        <v>0</v>
      </c>
      <c r="R126" s="40">
        <f t="shared" si="137"/>
        <v>0</v>
      </c>
      <c r="S126" s="44">
        <f t="shared" si="138"/>
        <v>120.79589345400001</v>
      </c>
      <c r="T126" s="35">
        <f t="shared" si="139"/>
        <v>1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131.18986999825231</v>
      </c>
      <c r="V126" s="57">
        <v>0</v>
      </c>
      <c r="W126" s="57">
        <v>0</v>
      </c>
      <c r="X126" s="61">
        <f t="shared" si="130"/>
        <v>1</v>
      </c>
      <c r="Y126" s="40">
        <f t="shared" si="140"/>
        <v>0</v>
      </c>
      <c r="Z126" s="40">
        <f t="shared" si="141"/>
        <v>0</v>
      </c>
      <c r="AA126" s="44">
        <f t="shared" si="142"/>
        <v>131.18986999825231</v>
      </c>
      <c r="AB126" s="35">
        <f t="shared" si="143"/>
        <v>1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142.34504713295368</v>
      </c>
      <c r="AD126" s="57">
        <v>0</v>
      </c>
      <c r="AE126" s="57">
        <v>0</v>
      </c>
      <c r="AF126" s="61">
        <f t="shared" si="131"/>
        <v>1</v>
      </c>
      <c r="AG126" s="40">
        <f t="shared" si="144"/>
        <v>0</v>
      </c>
      <c r="AH126" s="40">
        <f t="shared" si="145"/>
        <v>0</v>
      </c>
      <c r="AI126" s="44">
        <f t="shared" si="146"/>
        <v>142.34504713295368</v>
      </c>
      <c r="AJ126" s="35">
        <f t="shared" si="132"/>
        <v>1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154.15979837195795</v>
      </c>
      <c r="AL126" s="57">
        <v>0</v>
      </c>
      <c r="AM126" s="57">
        <v>0</v>
      </c>
      <c r="AN126" s="61">
        <f t="shared" si="133"/>
        <v>1</v>
      </c>
      <c r="AO126" s="40">
        <f t="shared" si="147"/>
        <v>0</v>
      </c>
      <c r="AP126" s="40">
        <f t="shared" si="148"/>
        <v>0</v>
      </c>
      <c r="AQ126" s="44">
        <f t="shared" si="149"/>
        <v>154.15979837195795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14</v>
      </c>
      <c r="G127" s="35">
        <f>SUMIFS(WORKING!$AC$3:$AC$6802,WORKING!$A$3:$A$6802,Results!$D$3,WORKING!$B$3:$B$6802,Results!A127,WORKING!$C$3:$C$6802,Results!C127)/1000</f>
        <v>4832.7061599999997</v>
      </c>
      <c r="H127" s="35">
        <f t="shared" si="134"/>
        <v>345.19329714285715</v>
      </c>
      <c r="I127" s="187">
        <v>13</v>
      </c>
      <c r="J127" s="212">
        <v>4911</v>
      </c>
      <c r="K127" s="217">
        <f t="shared" si="135"/>
        <v>377.76923076923077</v>
      </c>
      <c r="L127" s="34">
        <f t="shared" si="128"/>
        <v>13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411.36174612248209</v>
      </c>
      <c r="N127" s="57">
        <v>3</v>
      </c>
      <c r="O127" s="57">
        <v>0</v>
      </c>
      <c r="P127" s="61">
        <f t="shared" si="129"/>
        <v>16</v>
      </c>
      <c r="Q127" s="40">
        <f t="shared" si="136"/>
        <v>1234.0852383674462</v>
      </c>
      <c r="R127" s="40">
        <f t="shared" si="137"/>
        <v>0</v>
      </c>
      <c r="S127" s="44">
        <f t="shared" si="138"/>
        <v>6581.7879379597134</v>
      </c>
      <c r="T127" s="35">
        <f t="shared" si="139"/>
        <v>16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446.37989234184363</v>
      </c>
      <c r="V127" s="57">
        <v>0</v>
      </c>
      <c r="W127" s="57">
        <v>0</v>
      </c>
      <c r="X127" s="61">
        <f t="shared" si="130"/>
        <v>16</v>
      </c>
      <c r="Y127" s="40">
        <f t="shared" si="140"/>
        <v>0</v>
      </c>
      <c r="Z127" s="40">
        <f t="shared" si="141"/>
        <v>0</v>
      </c>
      <c r="AA127" s="44">
        <f t="shared" si="142"/>
        <v>7142.0782774694981</v>
      </c>
      <c r="AB127" s="35">
        <f t="shared" si="143"/>
        <v>16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483.92655908646617</v>
      </c>
      <c r="AD127" s="57">
        <v>0</v>
      </c>
      <c r="AE127" s="57">
        <v>0</v>
      </c>
      <c r="AF127" s="61">
        <f t="shared" si="131"/>
        <v>16</v>
      </c>
      <c r="AG127" s="40">
        <f t="shared" si="144"/>
        <v>0</v>
      </c>
      <c r="AH127" s="40">
        <f t="shared" si="145"/>
        <v>0</v>
      </c>
      <c r="AI127" s="44">
        <f t="shared" si="146"/>
        <v>7742.8249453834587</v>
      </c>
      <c r="AJ127" s="35">
        <f t="shared" si="132"/>
        <v>16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523.65033037298406</v>
      </c>
      <c r="AL127" s="57">
        <v>0</v>
      </c>
      <c r="AM127" s="57">
        <v>1</v>
      </c>
      <c r="AN127" s="61">
        <f t="shared" si="133"/>
        <v>15</v>
      </c>
      <c r="AO127" s="40">
        <f t="shared" si="147"/>
        <v>0</v>
      </c>
      <c r="AP127" s="40">
        <f t="shared" si="148"/>
        <v>-523.65033037298406</v>
      </c>
      <c r="AQ127" s="44">
        <f t="shared" si="149"/>
        <v>7854.7549555947608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9</v>
      </c>
      <c r="G128" s="35">
        <f>SUMIFS(WORKING!$AC$3:$AC$6802,WORKING!$A$3:$A$6802,Results!$D$3,WORKING!$B$3:$B$6802,Results!A128,WORKING!$C$3:$C$6802,Results!C128)/1000</f>
        <v>3734.4808700000003</v>
      </c>
      <c r="H128" s="35">
        <f t="shared" si="134"/>
        <v>414.94231888888891</v>
      </c>
      <c r="I128" s="187">
        <v>8</v>
      </c>
      <c r="J128" s="212">
        <v>3791</v>
      </c>
      <c r="K128" s="217">
        <f t="shared" si="135"/>
        <v>473.875</v>
      </c>
      <c r="L128" s="34">
        <f t="shared" si="128"/>
        <v>8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516.3865927796262</v>
      </c>
      <c r="N128" s="57">
        <v>0</v>
      </c>
      <c r="O128" s="57">
        <v>0</v>
      </c>
      <c r="P128" s="61">
        <f t="shared" si="129"/>
        <v>8</v>
      </c>
      <c r="Q128" s="40">
        <f t="shared" si="136"/>
        <v>0</v>
      </c>
      <c r="R128" s="40">
        <f t="shared" si="137"/>
        <v>0</v>
      </c>
      <c r="S128" s="44">
        <f t="shared" si="138"/>
        <v>4131.0927422370096</v>
      </c>
      <c r="T128" s="35">
        <f t="shared" si="139"/>
        <v>8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560.46282937231888</v>
      </c>
      <c r="V128" s="57">
        <v>0</v>
      </c>
      <c r="W128" s="57">
        <v>0</v>
      </c>
      <c r="X128" s="61">
        <f t="shared" si="130"/>
        <v>8</v>
      </c>
      <c r="Y128" s="40">
        <f t="shared" si="140"/>
        <v>0</v>
      </c>
      <c r="Z128" s="40">
        <f t="shared" si="141"/>
        <v>0</v>
      </c>
      <c r="AA128" s="44">
        <f t="shared" si="142"/>
        <v>4483.702634978551</v>
      </c>
      <c r="AB128" s="35">
        <f t="shared" si="143"/>
        <v>8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607.73283659250126</v>
      </c>
      <c r="AD128" s="57">
        <v>0</v>
      </c>
      <c r="AE128" s="57">
        <v>0</v>
      </c>
      <c r="AF128" s="61">
        <f t="shared" si="131"/>
        <v>8</v>
      </c>
      <c r="AG128" s="40">
        <f t="shared" si="144"/>
        <v>0</v>
      </c>
      <c r="AH128" s="40">
        <f t="shared" si="145"/>
        <v>0</v>
      </c>
      <c r="AI128" s="44">
        <f t="shared" si="146"/>
        <v>4861.8626927400101</v>
      </c>
      <c r="AJ128" s="35">
        <f t="shared" si="132"/>
        <v>8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657.75704892913143</v>
      </c>
      <c r="AL128" s="57">
        <v>0</v>
      </c>
      <c r="AM128" s="57">
        <v>0</v>
      </c>
      <c r="AN128" s="61">
        <f t="shared" si="133"/>
        <v>8</v>
      </c>
      <c r="AO128" s="40">
        <f t="shared" si="147"/>
        <v>0</v>
      </c>
      <c r="AP128" s="40">
        <f t="shared" si="148"/>
        <v>0</v>
      </c>
      <c r="AQ128" s="44">
        <f t="shared" si="149"/>
        <v>5262.0563914330514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0</v>
      </c>
      <c r="G129" s="35">
        <f>SUMIFS(WORKING!$AC$3:$AC$6802,WORKING!$A$3:$A$6802,Results!$D$3,WORKING!$B$3:$B$6802,Results!A129,WORKING!$C$3:$C$6802,Results!C129)/1000</f>
        <v>9.5894600000000008</v>
      </c>
      <c r="H129" s="35">
        <f t="shared" si="134"/>
        <v>0</v>
      </c>
      <c r="I129" s="187" t="s">
        <v>754</v>
      </c>
      <c r="J129" s="212">
        <v>-10</v>
      </c>
      <c r="K129" s="217" t="str">
        <f t="shared" si="135"/>
        <v/>
      </c>
      <c r="L129" s="34">
        <f t="shared" si="128"/>
        <v>0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0</v>
      </c>
      <c r="N129" s="57">
        <v>0</v>
      </c>
      <c r="O129" s="57">
        <v>0</v>
      </c>
      <c r="P129" s="61">
        <f t="shared" si="129"/>
        <v>0</v>
      </c>
      <c r="Q129" s="40">
        <f t="shared" si="136"/>
        <v>0</v>
      </c>
      <c r="R129" s="40">
        <f t="shared" si="137"/>
        <v>0</v>
      </c>
      <c r="S129" s="44">
        <f t="shared" si="138"/>
        <v>0</v>
      </c>
      <c r="T129" s="35">
        <f t="shared" si="139"/>
        <v>0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0</v>
      </c>
      <c r="V129" s="57">
        <v>0</v>
      </c>
      <c r="W129" s="57">
        <v>0</v>
      </c>
      <c r="X129" s="61">
        <f t="shared" si="130"/>
        <v>0</v>
      </c>
      <c r="Y129" s="40">
        <f t="shared" si="140"/>
        <v>0</v>
      </c>
      <c r="Z129" s="40">
        <f t="shared" si="141"/>
        <v>0</v>
      </c>
      <c r="AA129" s="44">
        <f t="shared" si="142"/>
        <v>0</v>
      </c>
      <c r="AB129" s="35">
        <f t="shared" si="143"/>
        <v>0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0</v>
      </c>
      <c r="AD129" s="57">
        <v>0</v>
      </c>
      <c r="AE129" s="57">
        <v>0</v>
      </c>
      <c r="AF129" s="61">
        <f t="shared" si="131"/>
        <v>0</v>
      </c>
      <c r="AG129" s="40">
        <f t="shared" si="144"/>
        <v>0</v>
      </c>
      <c r="AH129" s="40">
        <f t="shared" si="145"/>
        <v>0</v>
      </c>
      <c r="AI129" s="44">
        <f t="shared" si="146"/>
        <v>0</v>
      </c>
      <c r="AJ129" s="35">
        <f t="shared" si="132"/>
        <v>0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0</v>
      </c>
      <c r="AL129" s="57">
        <v>0</v>
      </c>
      <c r="AM129" s="57">
        <v>0</v>
      </c>
      <c r="AN129" s="61">
        <f t="shared" si="133"/>
        <v>0</v>
      </c>
      <c r="AO129" s="40">
        <f t="shared" si="147"/>
        <v>0</v>
      </c>
      <c r="AP129" s="40">
        <f t="shared" si="148"/>
        <v>0</v>
      </c>
      <c r="AQ129" s="44">
        <f t="shared" si="149"/>
        <v>0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11</v>
      </c>
      <c r="G130" s="35">
        <f>SUMIFS(WORKING!$AC$3:$AC$6802,WORKING!$A$3:$A$6802,Results!$D$3,WORKING!$B$3:$B$6802,Results!A130,WORKING!$C$3:$C$6802,Results!C130)/1000</f>
        <v>7019.5877399999981</v>
      </c>
      <c r="H130" s="35">
        <f t="shared" si="134"/>
        <v>638.14433999999983</v>
      </c>
      <c r="I130" s="187">
        <v>12</v>
      </c>
      <c r="J130" s="212">
        <v>6421</v>
      </c>
      <c r="K130" s="217">
        <f t="shared" si="135"/>
        <v>535.08333333333337</v>
      </c>
      <c r="L130" s="34">
        <f t="shared" si="128"/>
        <v>12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584.25182439084256</v>
      </c>
      <c r="N130" s="57">
        <v>3</v>
      </c>
      <c r="O130" s="57">
        <v>0</v>
      </c>
      <c r="P130" s="61">
        <f t="shared" si="129"/>
        <v>15</v>
      </c>
      <c r="Q130" s="40">
        <f t="shared" si="136"/>
        <v>1752.7554731725277</v>
      </c>
      <c r="R130" s="40">
        <f t="shared" si="137"/>
        <v>0</v>
      </c>
      <c r="S130" s="44">
        <f t="shared" si="138"/>
        <v>8763.7773658626393</v>
      </c>
      <c r="T130" s="35">
        <f t="shared" si="139"/>
        <v>15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634.38110180751562</v>
      </c>
      <c r="V130" s="57">
        <v>0</v>
      </c>
      <c r="W130" s="57">
        <v>0</v>
      </c>
      <c r="X130" s="61">
        <f t="shared" si="130"/>
        <v>15</v>
      </c>
      <c r="Y130" s="40">
        <f t="shared" si="140"/>
        <v>0</v>
      </c>
      <c r="Z130" s="40">
        <f t="shared" si="141"/>
        <v>0</v>
      </c>
      <c r="AA130" s="44">
        <f t="shared" si="142"/>
        <v>9515.7165271127342</v>
      </c>
      <c r="AB130" s="35">
        <f t="shared" si="143"/>
        <v>15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688.16776255247214</v>
      </c>
      <c r="AD130" s="57">
        <v>0</v>
      </c>
      <c r="AE130" s="57">
        <v>0</v>
      </c>
      <c r="AF130" s="61">
        <f t="shared" si="131"/>
        <v>15</v>
      </c>
      <c r="AG130" s="40">
        <f t="shared" si="144"/>
        <v>0</v>
      </c>
      <c r="AH130" s="40">
        <f t="shared" si="145"/>
        <v>0</v>
      </c>
      <c r="AI130" s="44">
        <f t="shared" si="146"/>
        <v>10322.516438287083</v>
      </c>
      <c r="AJ130" s="35">
        <f t="shared" si="132"/>
        <v>15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745.11812118411717</v>
      </c>
      <c r="AL130" s="57">
        <v>0</v>
      </c>
      <c r="AM130" s="57">
        <v>1</v>
      </c>
      <c r="AN130" s="61">
        <f t="shared" si="133"/>
        <v>14</v>
      </c>
      <c r="AO130" s="40">
        <f t="shared" si="147"/>
        <v>0</v>
      </c>
      <c r="AP130" s="40">
        <f t="shared" si="148"/>
        <v>-745.11812118411717</v>
      </c>
      <c r="AQ130" s="44">
        <f t="shared" si="149"/>
        <v>10431.653696577639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1</v>
      </c>
      <c r="G131" s="35">
        <f>SUMIFS(WORKING!$AC$3:$AC$6802,WORKING!$A$3:$A$6802,Results!$D$3,WORKING!$B$3:$B$6802,Results!A131,WORKING!$C$3:$C$6802,Results!C131)/1000</f>
        <v>322.03565999999995</v>
      </c>
      <c r="H131" s="35">
        <f t="shared" si="134"/>
        <v>322.03565999999995</v>
      </c>
      <c r="I131" s="187" t="s">
        <v>754</v>
      </c>
      <c r="J131" s="212" t="s">
        <v>754</v>
      </c>
      <c r="K131" s="217">
        <f t="shared" si="135"/>
        <v>322.03565999999995</v>
      </c>
      <c r="L131" s="34">
        <f t="shared" si="128"/>
        <v>1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351.68431363139996</v>
      </c>
      <c r="N131" s="57">
        <v>0</v>
      </c>
      <c r="O131" s="57">
        <v>0</v>
      </c>
      <c r="P131" s="61">
        <f t="shared" si="129"/>
        <v>1</v>
      </c>
      <c r="Q131" s="40">
        <f t="shared" si="136"/>
        <v>0</v>
      </c>
      <c r="R131" s="40">
        <f t="shared" si="137"/>
        <v>0</v>
      </c>
      <c r="S131" s="44">
        <f t="shared" si="138"/>
        <v>351.68431363139996</v>
      </c>
      <c r="T131" s="35">
        <f t="shared" si="139"/>
        <v>1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381.9209980500404</v>
      </c>
      <c r="V131" s="57">
        <v>0</v>
      </c>
      <c r="W131" s="57">
        <v>0</v>
      </c>
      <c r="X131" s="61">
        <f t="shared" si="130"/>
        <v>1</v>
      </c>
      <c r="Y131" s="40">
        <f t="shared" si="140"/>
        <v>0</v>
      </c>
      <c r="Z131" s="40">
        <f t="shared" si="141"/>
        <v>0</v>
      </c>
      <c r="AA131" s="44">
        <f t="shared" si="142"/>
        <v>381.9209980500404</v>
      </c>
      <c r="AB131" s="35">
        <f t="shared" si="143"/>
        <v>1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414.36971151695468</v>
      </c>
      <c r="AD131" s="57">
        <v>0</v>
      </c>
      <c r="AE131" s="57">
        <v>0</v>
      </c>
      <c r="AF131" s="61">
        <f t="shared" si="131"/>
        <v>1</v>
      </c>
      <c r="AG131" s="40">
        <f t="shared" si="144"/>
        <v>0</v>
      </c>
      <c r="AH131" s="40">
        <f t="shared" si="145"/>
        <v>0</v>
      </c>
      <c r="AI131" s="44">
        <f t="shared" si="146"/>
        <v>414.36971151695468</v>
      </c>
      <c r="AJ131" s="35">
        <f t="shared" si="132"/>
        <v>1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448.73421381543125</v>
      </c>
      <c r="AL131" s="57">
        <v>0</v>
      </c>
      <c r="AM131" s="57">
        <v>0</v>
      </c>
      <c r="AN131" s="61">
        <f t="shared" si="133"/>
        <v>1</v>
      </c>
      <c r="AO131" s="40">
        <f t="shared" si="147"/>
        <v>0</v>
      </c>
      <c r="AP131" s="40">
        <f t="shared" si="148"/>
        <v>0</v>
      </c>
      <c r="AQ131" s="44">
        <f t="shared" si="149"/>
        <v>448.73421381543125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19</v>
      </c>
      <c r="G132" s="35">
        <f>SUMIFS(WORKING!$AC$3:$AC$6802,WORKING!$A$3:$A$6802,Results!$D$3,WORKING!$B$3:$B$6802,Results!A132,WORKING!$C$3:$C$6802,Results!C132)/1000</f>
        <v>15971.885749999999</v>
      </c>
      <c r="H132" s="35">
        <f t="shared" si="134"/>
        <v>840.62556578947363</v>
      </c>
      <c r="I132" s="187">
        <v>18</v>
      </c>
      <c r="J132" s="212" t="s">
        <v>754</v>
      </c>
      <c r="K132" s="217">
        <f t="shared" si="135"/>
        <v>887.32698611111107</v>
      </c>
      <c r="L132" s="34">
        <f t="shared" si="128"/>
        <v>18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930.17092983627776</v>
      </c>
      <c r="N132" s="57">
        <v>4</v>
      </c>
      <c r="O132" s="57">
        <v>1</v>
      </c>
      <c r="P132" s="61">
        <f t="shared" si="129"/>
        <v>21</v>
      </c>
      <c r="Q132" s="40">
        <f t="shared" si="136"/>
        <v>3720.6837193451111</v>
      </c>
      <c r="R132" s="40">
        <f t="shared" si="137"/>
        <v>-930.17092983627776</v>
      </c>
      <c r="S132" s="44">
        <f t="shared" si="138"/>
        <v>19533.589526561835</v>
      </c>
      <c r="T132" s="35">
        <f t="shared" si="139"/>
        <v>21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1000.5697737090891</v>
      </c>
      <c r="V132" s="57">
        <v>0</v>
      </c>
      <c r="W132" s="57">
        <v>1</v>
      </c>
      <c r="X132" s="61">
        <f t="shared" si="130"/>
        <v>20</v>
      </c>
      <c r="Y132" s="40">
        <f t="shared" si="140"/>
        <v>0</v>
      </c>
      <c r="Z132" s="40">
        <f t="shared" si="141"/>
        <v>-1000.5697737090891</v>
      </c>
      <c r="AA132" s="44">
        <f t="shared" si="142"/>
        <v>20011.39547418178</v>
      </c>
      <c r="AB132" s="35">
        <f t="shared" si="143"/>
        <v>20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1075.281293362812</v>
      </c>
      <c r="AD132" s="57">
        <v>0</v>
      </c>
      <c r="AE132" s="57">
        <v>1</v>
      </c>
      <c r="AF132" s="61">
        <f t="shared" si="131"/>
        <v>19</v>
      </c>
      <c r="AG132" s="40">
        <f t="shared" si="144"/>
        <v>0</v>
      </c>
      <c r="AH132" s="40">
        <f t="shared" si="145"/>
        <v>-1075.281293362812</v>
      </c>
      <c r="AI132" s="44">
        <f t="shared" si="146"/>
        <v>20430.344573893428</v>
      </c>
      <c r="AJ132" s="35">
        <f t="shared" si="132"/>
        <v>19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1153.3890632937355</v>
      </c>
      <c r="AL132" s="57">
        <v>0</v>
      </c>
      <c r="AM132" s="57">
        <v>1</v>
      </c>
      <c r="AN132" s="61">
        <f t="shared" si="133"/>
        <v>18</v>
      </c>
      <c r="AO132" s="40">
        <f t="shared" si="147"/>
        <v>0</v>
      </c>
      <c r="AP132" s="40">
        <f t="shared" si="148"/>
        <v>-1153.3890632937355</v>
      </c>
      <c r="AQ132" s="44">
        <f t="shared" si="149"/>
        <v>20761.003139287241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11</v>
      </c>
      <c r="G133" s="35">
        <f>SUMIFS(WORKING!$AC$3:$AC$6802,WORKING!$A$3:$A$6802,Results!$D$3,WORKING!$B$3:$B$6802,Results!A133,WORKING!$C$3:$C$6802,Results!C133)/1000</f>
        <v>10604.668169999997</v>
      </c>
      <c r="H133" s="35">
        <f t="shared" si="134"/>
        <v>964.06074272727244</v>
      </c>
      <c r="I133" s="187">
        <v>10</v>
      </c>
      <c r="J133" s="212">
        <v>10728</v>
      </c>
      <c r="K133" s="217">
        <f t="shared" si="135"/>
        <v>1072.8</v>
      </c>
      <c r="L133" s="34">
        <f t="shared" si="128"/>
        <v>10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1124.4335869451918</v>
      </c>
      <c r="N133" s="57">
        <v>3</v>
      </c>
      <c r="O133" s="57">
        <v>1</v>
      </c>
      <c r="P133" s="61">
        <f t="shared" si="129"/>
        <v>12</v>
      </c>
      <c r="Q133" s="40">
        <f t="shared" si="136"/>
        <v>3373.3007608355756</v>
      </c>
      <c r="R133" s="40">
        <f t="shared" si="137"/>
        <v>-1124.4335869451918</v>
      </c>
      <c r="S133" s="44">
        <f t="shared" si="138"/>
        <v>13493.203043342302</v>
      </c>
      <c r="T133" s="35">
        <f t="shared" si="139"/>
        <v>12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1209.356652663319</v>
      </c>
      <c r="V133" s="57">
        <v>0</v>
      </c>
      <c r="W133" s="57">
        <v>1</v>
      </c>
      <c r="X133" s="61">
        <f t="shared" si="130"/>
        <v>11</v>
      </c>
      <c r="Y133" s="40">
        <f t="shared" si="140"/>
        <v>0</v>
      </c>
      <c r="Z133" s="40">
        <f t="shared" si="141"/>
        <v>-1209.356652663319</v>
      </c>
      <c r="AA133" s="44">
        <f t="shared" si="142"/>
        <v>13302.923179296509</v>
      </c>
      <c r="AB133" s="35">
        <f t="shared" si="143"/>
        <v>11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1299.4664800783783</v>
      </c>
      <c r="AD133" s="57">
        <v>0</v>
      </c>
      <c r="AE133" s="57">
        <v>2</v>
      </c>
      <c r="AF133" s="61">
        <f t="shared" si="131"/>
        <v>9</v>
      </c>
      <c r="AG133" s="40">
        <f t="shared" si="144"/>
        <v>0</v>
      </c>
      <c r="AH133" s="40">
        <f t="shared" si="145"/>
        <v>-2598.9329601567565</v>
      </c>
      <c r="AI133" s="44">
        <f t="shared" si="146"/>
        <v>11695.198320705404</v>
      </c>
      <c r="AJ133" s="35">
        <f t="shared" si="132"/>
        <v>9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1393.6534421530032</v>
      </c>
      <c r="AL133" s="57">
        <v>1</v>
      </c>
      <c r="AM133" s="57">
        <v>2</v>
      </c>
      <c r="AN133" s="61">
        <f t="shared" si="133"/>
        <v>8</v>
      </c>
      <c r="AO133" s="40">
        <f t="shared" si="147"/>
        <v>1393.6534421530032</v>
      </c>
      <c r="AP133" s="40">
        <f t="shared" si="148"/>
        <v>-2787.3068843060064</v>
      </c>
      <c r="AQ133" s="44">
        <f t="shared" si="149"/>
        <v>11149.227537224026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3</v>
      </c>
      <c r="G134" s="35">
        <f>SUMIFS(WORKING!$AC$3:$AC$6802,WORKING!$A$3:$A$6802,Results!$D$3,WORKING!$B$3:$B$6802,Results!A134,WORKING!$C$3:$C$6802,Results!C134)/1000</f>
        <v>4159.5751900000005</v>
      </c>
      <c r="H134" s="35">
        <f t="shared" si="134"/>
        <v>1386.5250633333335</v>
      </c>
      <c r="I134" s="187">
        <v>4</v>
      </c>
      <c r="J134" s="212">
        <v>2593</v>
      </c>
      <c r="K134" s="217">
        <f t="shared" si="135"/>
        <v>648.25</v>
      </c>
      <c r="L134" s="34">
        <f t="shared" si="128"/>
        <v>4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679.66702736885304</v>
      </c>
      <c r="N134" s="57">
        <v>0</v>
      </c>
      <c r="O134" s="57">
        <v>0</v>
      </c>
      <c r="P134" s="61">
        <f t="shared" si="129"/>
        <v>4</v>
      </c>
      <c r="Q134" s="40">
        <f t="shared" si="136"/>
        <v>0</v>
      </c>
      <c r="R134" s="40">
        <f t="shared" si="137"/>
        <v>0</v>
      </c>
      <c r="S134" s="44">
        <f t="shared" si="138"/>
        <v>2718.6681094754122</v>
      </c>
      <c r="T134" s="35">
        <f t="shared" si="139"/>
        <v>4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731.23239188978596</v>
      </c>
      <c r="V134" s="57">
        <v>0</v>
      </c>
      <c r="W134" s="57">
        <v>0</v>
      </c>
      <c r="X134" s="61">
        <f t="shared" si="130"/>
        <v>4</v>
      </c>
      <c r="Y134" s="40">
        <f t="shared" si="140"/>
        <v>0</v>
      </c>
      <c r="Z134" s="40">
        <f t="shared" si="141"/>
        <v>0</v>
      </c>
      <c r="AA134" s="44">
        <f t="shared" si="142"/>
        <v>2924.9295675591438</v>
      </c>
      <c r="AB134" s="35">
        <f t="shared" si="143"/>
        <v>4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785.96776761342085</v>
      </c>
      <c r="AD134" s="57">
        <v>0</v>
      </c>
      <c r="AE134" s="57">
        <v>0</v>
      </c>
      <c r="AF134" s="61">
        <f t="shared" si="131"/>
        <v>4</v>
      </c>
      <c r="AG134" s="40">
        <f t="shared" si="144"/>
        <v>0</v>
      </c>
      <c r="AH134" s="40">
        <f t="shared" si="145"/>
        <v>0</v>
      </c>
      <c r="AI134" s="44">
        <f t="shared" si="146"/>
        <v>3143.8710704536834</v>
      </c>
      <c r="AJ134" s="35">
        <f t="shared" si="132"/>
        <v>4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843.20481520718772</v>
      </c>
      <c r="AL134" s="57">
        <v>0</v>
      </c>
      <c r="AM134" s="57">
        <v>0</v>
      </c>
      <c r="AN134" s="61">
        <f t="shared" si="133"/>
        <v>4</v>
      </c>
      <c r="AO134" s="40">
        <f t="shared" si="147"/>
        <v>0</v>
      </c>
      <c r="AP134" s="40">
        <f t="shared" si="148"/>
        <v>0</v>
      </c>
      <c r="AQ134" s="44">
        <f t="shared" si="149"/>
        <v>3372.8192608287509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1</v>
      </c>
      <c r="G135" s="35">
        <f>SUMIFS(WORKING!$AC$3:$AC$6802,WORKING!$A$3:$A$6802,Results!$D$3,WORKING!$B$3:$B$6802,Results!A135,WORKING!$C$3:$C$6802,Results!C135)/1000</f>
        <v>1684.2982599999998</v>
      </c>
      <c r="H135" s="35">
        <f t="shared" si="134"/>
        <v>1684.2982599999998</v>
      </c>
      <c r="I135" s="187" t="s">
        <v>754</v>
      </c>
      <c r="J135" s="212" t="s">
        <v>754</v>
      </c>
      <c r="K135" s="217">
        <f t="shared" si="135"/>
        <v>1684.2982599999998</v>
      </c>
      <c r="L135" s="34">
        <f t="shared" si="128"/>
        <v>1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1765.9772200884997</v>
      </c>
      <c r="N135" s="57">
        <v>0</v>
      </c>
      <c r="O135" s="57">
        <v>0</v>
      </c>
      <c r="P135" s="61">
        <f t="shared" si="129"/>
        <v>1</v>
      </c>
      <c r="Q135" s="40">
        <f t="shared" si="136"/>
        <v>0</v>
      </c>
      <c r="R135" s="40">
        <f t="shared" si="137"/>
        <v>0</v>
      </c>
      <c r="S135" s="44">
        <f t="shared" si="138"/>
        <v>1765.9772200884997</v>
      </c>
      <c r="T135" s="35">
        <f t="shared" si="139"/>
        <v>1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1900.0137247858406</v>
      </c>
      <c r="V135" s="57">
        <v>0</v>
      </c>
      <c r="W135" s="57">
        <v>0</v>
      </c>
      <c r="X135" s="61">
        <f t="shared" si="130"/>
        <v>1</v>
      </c>
      <c r="Y135" s="40">
        <f t="shared" si="140"/>
        <v>0</v>
      </c>
      <c r="Z135" s="40">
        <f t="shared" si="141"/>
        <v>0</v>
      </c>
      <c r="AA135" s="44">
        <f t="shared" si="142"/>
        <v>1900.0137247858406</v>
      </c>
      <c r="AB135" s="35">
        <f t="shared" si="143"/>
        <v>1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2042.2949989208935</v>
      </c>
      <c r="AD135" s="57">
        <v>0</v>
      </c>
      <c r="AE135" s="57">
        <v>0</v>
      </c>
      <c r="AF135" s="61">
        <f t="shared" si="131"/>
        <v>1</v>
      </c>
      <c r="AG135" s="40">
        <f t="shared" si="144"/>
        <v>0</v>
      </c>
      <c r="AH135" s="40">
        <f t="shared" si="145"/>
        <v>0</v>
      </c>
      <c r="AI135" s="44">
        <f t="shared" si="146"/>
        <v>2042.2949989208935</v>
      </c>
      <c r="AJ135" s="35">
        <f t="shared" si="132"/>
        <v>1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2191.0850560882209</v>
      </c>
      <c r="AL135" s="57">
        <v>0</v>
      </c>
      <c r="AM135" s="57">
        <v>0</v>
      </c>
      <c r="AN135" s="61">
        <f t="shared" si="133"/>
        <v>1</v>
      </c>
      <c r="AO135" s="40">
        <f t="shared" si="147"/>
        <v>0</v>
      </c>
      <c r="AP135" s="40">
        <f t="shared" si="148"/>
        <v>0</v>
      </c>
      <c r="AQ135" s="44">
        <f t="shared" si="149"/>
        <v>2191.0850560882209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>
        <v>2896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69</v>
      </c>
      <c r="G140" s="41">
        <f>SUM(G120:G139)</f>
        <v>49838.9205</v>
      </c>
      <c r="H140" s="41">
        <f>IFERROR(G140/F140,0)</f>
        <v>722.30319565217394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68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50808.312910000008</v>
      </c>
      <c r="K140" s="41">
        <f>IFERROR(J140/I140,"")</f>
        <v>747.18107220588251</v>
      </c>
      <c r="L140" s="41">
        <f>SUM(L120:L139)</f>
        <v>68</v>
      </c>
      <c r="M140" s="41">
        <f>IFERROR(S140/P140,0)</f>
        <v>727.34906522294693</v>
      </c>
      <c r="N140" s="41">
        <f t="shared" ref="N140:T140" si="151">SUM(N120:N139)</f>
        <v>13</v>
      </c>
      <c r="O140" s="41">
        <f t="shared" si="151"/>
        <v>2</v>
      </c>
      <c r="P140" s="41">
        <f t="shared" si="151"/>
        <v>79</v>
      </c>
      <c r="Q140" s="41">
        <f t="shared" si="151"/>
        <v>10080.825191720662</v>
      </c>
      <c r="R140" s="41">
        <f t="shared" si="151"/>
        <v>-2054.6045167814696</v>
      </c>
      <c r="S140" s="45">
        <f t="shared" si="151"/>
        <v>57460.576152612804</v>
      </c>
      <c r="T140" s="41">
        <f t="shared" si="151"/>
        <v>79</v>
      </c>
      <c r="U140" s="41">
        <f>IFERROR(AA140/X140,0)</f>
        <v>776.54376952509551</v>
      </c>
      <c r="V140" s="41">
        <f t="shared" ref="V140:AB140" si="152">SUM(V120:V139)</f>
        <v>0</v>
      </c>
      <c r="W140" s="41">
        <f t="shared" si="152"/>
        <v>2</v>
      </c>
      <c r="X140" s="41">
        <f t="shared" si="152"/>
        <v>77</v>
      </c>
      <c r="Y140" s="41">
        <f t="shared" si="152"/>
        <v>0</v>
      </c>
      <c r="Z140" s="41">
        <f t="shared" si="152"/>
        <v>-2209.9264263724081</v>
      </c>
      <c r="AA140" s="45">
        <f t="shared" si="152"/>
        <v>59793.870253432353</v>
      </c>
      <c r="AB140" s="41">
        <f t="shared" si="152"/>
        <v>77</v>
      </c>
      <c r="AC140" s="41">
        <f>IFERROR(AI140/AF140,0)</f>
        <v>821.562537824782</v>
      </c>
      <c r="AD140" s="41">
        <f t="shared" ref="AD140:AJ140" si="153">SUM(AD120:AD139)</f>
        <v>0</v>
      </c>
      <c r="AE140" s="41">
        <f t="shared" si="153"/>
        <v>3</v>
      </c>
      <c r="AF140" s="41">
        <f t="shared" si="153"/>
        <v>74</v>
      </c>
      <c r="AG140" s="41">
        <f t="shared" si="153"/>
        <v>0</v>
      </c>
      <c r="AH140" s="41">
        <f t="shared" si="153"/>
        <v>-3674.2142535195685</v>
      </c>
      <c r="AI140" s="45">
        <f t="shared" si="153"/>
        <v>60795.627799033871</v>
      </c>
      <c r="AJ140" s="41">
        <f t="shared" si="153"/>
        <v>74</v>
      </c>
      <c r="AK140" s="41">
        <f>IFERROR(AQ140/AN140,0)</f>
        <v>880.36420070315819</v>
      </c>
      <c r="AL140" s="41">
        <f t="shared" ref="AL140:AQ140" si="154">SUM(AL120:AL139)</f>
        <v>1</v>
      </c>
      <c r="AM140" s="41">
        <f t="shared" si="154"/>
        <v>5</v>
      </c>
      <c r="AN140" s="41">
        <f t="shared" si="154"/>
        <v>70</v>
      </c>
      <c r="AO140" s="41">
        <f t="shared" si="154"/>
        <v>1393.6534421530032</v>
      </c>
      <c r="AP140" s="41">
        <f t="shared" si="154"/>
        <v>-5209.4643991568428</v>
      </c>
      <c r="AQ140" s="45">
        <f t="shared" si="154"/>
        <v>61625.494049221074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65952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63828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65231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70188.556000000011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8491.4238473871956</v>
      </c>
      <c r="T142" s="39"/>
      <c r="U142" s="39"/>
      <c r="V142" s="53"/>
      <c r="W142" s="53"/>
      <c r="X142" s="110"/>
      <c r="Y142" s="39"/>
      <c r="Z142" s="39"/>
      <c r="AA142" s="54">
        <f>AA141-AA140</f>
        <v>4034.1297465676471</v>
      </c>
      <c r="AB142" s="39"/>
      <c r="AC142" s="53"/>
      <c r="AD142" s="53"/>
      <c r="AE142" s="110"/>
      <c r="AF142" s="39"/>
      <c r="AG142" s="39"/>
      <c r="AH142" s="39"/>
      <c r="AI142" s="54">
        <f>AI141-AI140</f>
        <v>4435.3722009661287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8563.0619507789379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Programme 4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 t="s">
        <v>754</v>
      </c>
      <c r="J152" s="212" t="s">
        <v>754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0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0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0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0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0</v>
      </c>
      <c r="H153" s="35">
        <f t="shared" si="161"/>
        <v>0</v>
      </c>
      <c r="I153" s="187" t="s">
        <v>754</v>
      </c>
      <c r="J153" s="212" t="s">
        <v>754</v>
      </c>
      <c r="K153" s="217" t="str">
        <f t="shared" si="162"/>
        <v/>
      </c>
      <c r="L153" s="34">
        <f t="shared" si="155"/>
        <v>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0</v>
      </c>
      <c r="N153" s="57">
        <v>0</v>
      </c>
      <c r="O153" s="57">
        <v>0</v>
      </c>
      <c r="P153" s="61">
        <f t="shared" si="156"/>
        <v>0</v>
      </c>
      <c r="Q153" s="40">
        <f t="shared" si="163"/>
        <v>0</v>
      </c>
      <c r="R153" s="40">
        <f t="shared" si="164"/>
        <v>0</v>
      </c>
      <c r="S153" s="44">
        <f t="shared" si="165"/>
        <v>0</v>
      </c>
      <c r="T153" s="35">
        <f t="shared" si="166"/>
        <v>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0</v>
      </c>
      <c r="V153" s="57">
        <v>0</v>
      </c>
      <c r="W153" s="57">
        <v>0</v>
      </c>
      <c r="X153" s="61">
        <f t="shared" si="157"/>
        <v>0</v>
      </c>
      <c r="Y153" s="40">
        <f t="shared" si="167"/>
        <v>0</v>
      </c>
      <c r="Z153" s="40">
        <f t="shared" si="168"/>
        <v>0</v>
      </c>
      <c r="AA153" s="44">
        <f t="shared" si="169"/>
        <v>0</v>
      </c>
      <c r="AB153" s="35">
        <f t="shared" si="170"/>
        <v>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0</v>
      </c>
      <c r="AD153" s="57">
        <v>0</v>
      </c>
      <c r="AE153" s="57">
        <v>0</v>
      </c>
      <c r="AF153" s="61">
        <f t="shared" si="158"/>
        <v>0</v>
      </c>
      <c r="AG153" s="40">
        <f t="shared" si="171"/>
        <v>0</v>
      </c>
      <c r="AH153" s="40">
        <f t="shared" si="172"/>
        <v>0</v>
      </c>
      <c r="AI153" s="44">
        <f t="shared" si="173"/>
        <v>0</v>
      </c>
      <c r="AJ153" s="35">
        <f t="shared" si="159"/>
        <v>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0</v>
      </c>
      <c r="AL153" s="57">
        <v>0</v>
      </c>
      <c r="AM153" s="57">
        <v>0</v>
      </c>
      <c r="AN153" s="61">
        <f t="shared" si="160"/>
        <v>0</v>
      </c>
      <c r="AO153" s="40">
        <f t="shared" si="174"/>
        <v>0</v>
      </c>
      <c r="AP153" s="40">
        <f t="shared" si="175"/>
        <v>0</v>
      </c>
      <c r="AQ153" s="44">
        <f t="shared" si="176"/>
        <v>0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0</v>
      </c>
      <c r="G154" s="35">
        <f>SUMIFS(WORKING!$AC$3:$AC$6802,WORKING!$A$3:$A$6802,Results!$D$3,WORKING!$B$3:$B$6802,Results!A154,WORKING!$C$3:$C$6802,Results!C154)/1000</f>
        <v>0</v>
      </c>
      <c r="H154" s="35">
        <f t="shared" si="161"/>
        <v>0</v>
      </c>
      <c r="I154" s="187" t="s">
        <v>754</v>
      </c>
      <c r="J154" s="212" t="s">
        <v>754</v>
      </c>
      <c r="K154" s="217" t="str">
        <f t="shared" si="162"/>
        <v/>
      </c>
      <c r="L154" s="34">
        <f t="shared" si="155"/>
        <v>0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0</v>
      </c>
      <c r="N154" s="57">
        <v>0</v>
      </c>
      <c r="O154" s="57">
        <v>0</v>
      </c>
      <c r="P154" s="61">
        <f t="shared" si="156"/>
        <v>0</v>
      </c>
      <c r="Q154" s="40">
        <f t="shared" si="163"/>
        <v>0</v>
      </c>
      <c r="R154" s="40">
        <f t="shared" si="164"/>
        <v>0</v>
      </c>
      <c r="S154" s="44">
        <f t="shared" si="165"/>
        <v>0</v>
      </c>
      <c r="T154" s="35">
        <f t="shared" si="166"/>
        <v>0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0</v>
      </c>
      <c r="V154" s="57">
        <v>0</v>
      </c>
      <c r="W154" s="57">
        <v>0</v>
      </c>
      <c r="X154" s="61">
        <f t="shared" si="157"/>
        <v>0</v>
      </c>
      <c r="Y154" s="40">
        <f t="shared" si="167"/>
        <v>0</v>
      </c>
      <c r="Z154" s="40">
        <f t="shared" si="168"/>
        <v>0</v>
      </c>
      <c r="AA154" s="44">
        <f t="shared" si="169"/>
        <v>0</v>
      </c>
      <c r="AB154" s="35">
        <f t="shared" si="170"/>
        <v>0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0</v>
      </c>
      <c r="AD154" s="57">
        <v>0</v>
      </c>
      <c r="AE154" s="57">
        <v>0</v>
      </c>
      <c r="AF154" s="61">
        <f t="shared" si="158"/>
        <v>0</v>
      </c>
      <c r="AG154" s="40">
        <f t="shared" si="171"/>
        <v>0</v>
      </c>
      <c r="AH154" s="40">
        <f t="shared" si="172"/>
        <v>0</v>
      </c>
      <c r="AI154" s="44">
        <f t="shared" si="173"/>
        <v>0</v>
      </c>
      <c r="AJ154" s="35">
        <f t="shared" si="159"/>
        <v>0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0</v>
      </c>
      <c r="AL154" s="57">
        <v>0</v>
      </c>
      <c r="AM154" s="57">
        <v>0</v>
      </c>
      <c r="AN154" s="61">
        <f t="shared" si="160"/>
        <v>0</v>
      </c>
      <c r="AO154" s="40">
        <f t="shared" si="174"/>
        <v>0</v>
      </c>
      <c r="AP154" s="40">
        <f t="shared" si="175"/>
        <v>0</v>
      </c>
      <c r="AQ154" s="44">
        <f t="shared" si="176"/>
        <v>0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0</v>
      </c>
      <c r="G155" s="35">
        <f>SUMIFS(WORKING!$AC$3:$AC$6802,WORKING!$A$3:$A$6802,Results!$D$3,WORKING!$B$3:$B$6802,Results!A155,WORKING!$C$3:$C$6802,Results!C155)/1000</f>
        <v>0</v>
      </c>
      <c r="H155" s="35">
        <f t="shared" si="161"/>
        <v>0</v>
      </c>
      <c r="I155" s="187" t="s">
        <v>754</v>
      </c>
      <c r="J155" s="212" t="s">
        <v>754</v>
      </c>
      <c r="K155" s="217" t="str">
        <f t="shared" si="162"/>
        <v/>
      </c>
      <c r="L155" s="34">
        <f t="shared" si="155"/>
        <v>0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0</v>
      </c>
      <c r="N155" s="57">
        <v>0</v>
      </c>
      <c r="O155" s="57">
        <v>0</v>
      </c>
      <c r="P155" s="61">
        <f t="shared" si="156"/>
        <v>0</v>
      </c>
      <c r="Q155" s="40">
        <f t="shared" si="163"/>
        <v>0</v>
      </c>
      <c r="R155" s="40">
        <f t="shared" si="164"/>
        <v>0</v>
      </c>
      <c r="S155" s="44">
        <f t="shared" si="165"/>
        <v>0</v>
      </c>
      <c r="T155" s="35">
        <f t="shared" si="166"/>
        <v>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0</v>
      </c>
      <c r="V155" s="57">
        <v>0</v>
      </c>
      <c r="W155" s="57">
        <v>0</v>
      </c>
      <c r="X155" s="61">
        <f t="shared" si="157"/>
        <v>0</v>
      </c>
      <c r="Y155" s="40">
        <f t="shared" si="167"/>
        <v>0</v>
      </c>
      <c r="Z155" s="40">
        <f t="shared" si="168"/>
        <v>0</v>
      </c>
      <c r="AA155" s="44">
        <f t="shared" si="169"/>
        <v>0</v>
      </c>
      <c r="AB155" s="35">
        <f t="shared" si="170"/>
        <v>0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0</v>
      </c>
      <c r="AD155" s="57">
        <v>0</v>
      </c>
      <c r="AE155" s="57">
        <v>0</v>
      </c>
      <c r="AF155" s="61">
        <f t="shared" si="158"/>
        <v>0</v>
      </c>
      <c r="AG155" s="40">
        <f t="shared" si="171"/>
        <v>0</v>
      </c>
      <c r="AH155" s="40">
        <f t="shared" si="172"/>
        <v>0</v>
      </c>
      <c r="AI155" s="44">
        <f t="shared" si="173"/>
        <v>0</v>
      </c>
      <c r="AJ155" s="35">
        <f t="shared" si="159"/>
        <v>0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0</v>
      </c>
      <c r="AL155" s="57">
        <v>0</v>
      </c>
      <c r="AM155" s="57">
        <v>0</v>
      </c>
      <c r="AN155" s="61">
        <f t="shared" si="160"/>
        <v>0</v>
      </c>
      <c r="AO155" s="40">
        <f t="shared" si="174"/>
        <v>0</v>
      </c>
      <c r="AP155" s="40">
        <f t="shared" si="175"/>
        <v>0</v>
      </c>
      <c r="AQ155" s="44">
        <f t="shared" si="176"/>
        <v>0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0</v>
      </c>
      <c r="H156" s="35">
        <f t="shared" si="161"/>
        <v>0</v>
      </c>
      <c r="I156" s="187" t="s">
        <v>754</v>
      </c>
      <c r="J156" s="212" t="s">
        <v>754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0</v>
      </c>
      <c r="N156" s="57">
        <v>0</v>
      </c>
      <c r="O156" s="57">
        <v>0</v>
      </c>
      <c r="P156" s="61">
        <f t="shared" si="156"/>
        <v>0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0</v>
      </c>
      <c r="V156" s="57">
        <v>0</v>
      </c>
      <c r="W156" s="57">
        <v>0</v>
      </c>
      <c r="X156" s="61">
        <f t="shared" si="157"/>
        <v>0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0</v>
      </c>
      <c r="AD156" s="57">
        <v>0</v>
      </c>
      <c r="AE156" s="57">
        <v>0</v>
      </c>
      <c r="AF156" s="61">
        <f t="shared" si="158"/>
        <v>0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0</v>
      </c>
      <c r="AL156" s="57">
        <v>0</v>
      </c>
      <c r="AM156" s="57">
        <v>0</v>
      </c>
      <c r="AN156" s="61">
        <f t="shared" si="160"/>
        <v>0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 t="s">
        <v>754</v>
      </c>
      <c r="J157" s="212" t="s">
        <v>754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0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0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0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0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0</v>
      </c>
      <c r="G158" s="35">
        <f>SUMIFS(WORKING!$AC$3:$AC$6802,WORKING!$A$3:$A$6802,Results!$D$3,WORKING!$B$3:$B$6802,Results!A158,WORKING!$C$3:$C$6802,Results!C158)/1000</f>
        <v>0</v>
      </c>
      <c r="H158" s="35">
        <f t="shared" si="161"/>
        <v>0</v>
      </c>
      <c r="I158" s="187" t="s">
        <v>754</v>
      </c>
      <c r="J158" s="212" t="s">
        <v>754</v>
      </c>
      <c r="K158" s="217" t="str">
        <f t="shared" si="162"/>
        <v/>
      </c>
      <c r="L158" s="34">
        <f t="shared" si="155"/>
        <v>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0</v>
      </c>
      <c r="N158" s="57">
        <v>0</v>
      </c>
      <c r="O158" s="57">
        <v>0</v>
      </c>
      <c r="P158" s="61">
        <f t="shared" si="156"/>
        <v>0</v>
      </c>
      <c r="Q158" s="40">
        <f t="shared" si="163"/>
        <v>0</v>
      </c>
      <c r="R158" s="40">
        <f t="shared" si="164"/>
        <v>0</v>
      </c>
      <c r="S158" s="44">
        <f t="shared" si="165"/>
        <v>0</v>
      </c>
      <c r="T158" s="35">
        <f t="shared" si="166"/>
        <v>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0</v>
      </c>
      <c r="V158" s="57">
        <v>0</v>
      </c>
      <c r="W158" s="57">
        <v>0</v>
      </c>
      <c r="X158" s="61">
        <f t="shared" si="157"/>
        <v>0</v>
      </c>
      <c r="Y158" s="40">
        <f t="shared" si="167"/>
        <v>0</v>
      </c>
      <c r="Z158" s="40">
        <f t="shared" si="168"/>
        <v>0</v>
      </c>
      <c r="AA158" s="44">
        <f t="shared" si="169"/>
        <v>0</v>
      </c>
      <c r="AB158" s="35">
        <f t="shared" si="170"/>
        <v>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0</v>
      </c>
      <c r="AD158" s="57">
        <v>0</v>
      </c>
      <c r="AE158" s="57">
        <v>0</v>
      </c>
      <c r="AF158" s="61">
        <f t="shared" si="158"/>
        <v>0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0</v>
      </c>
      <c r="AL158" s="57">
        <v>0</v>
      </c>
      <c r="AM158" s="57">
        <v>0</v>
      </c>
      <c r="AN158" s="61">
        <f t="shared" si="160"/>
        <v>0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0</v>
      </c>
      <c r="G159" s="35">
        <f>SUMIFS(WORKING!$AC$3:$AC$6802,WORKING!$A$3:$A$6802,Results!$D$3,WORKING!$B$3:$B$6802,Results!A159,WORKING!$C$3:$C$6802,Results!C159)/1000</f>
        <v>0</v>
      </c>
      <c r="H159" s="35">
        <f t="shared" si="161"/>
        <v>0</v>
      </c>
      <c r="I159" s="187" t="s">
        <v>754</v>
      </c>
      <c r="J159" s="212" t="s">
        <v>754</v>
      </c>
      <c r="K159" s="217" t="str">
        <f t="shared" si="162"/>
        <v/>
      </c>
      <c r="L159" s="34">
        <f t="shared" si="155"/>
        <v>0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0</v>
      </c>
      <c r="N159" s="57">
        <v>0</v>
      </c>
      <c r="O159" s="57">
        <v>0</v>
      </c>
      <c r="P159" s="61">
        <f t="shared" si="156"/>
        <v>0</v>
      </c>
      <c r="Q159" s="40">
        <f t="shared" si="163"/>
        <v>0</v>
      </c>
      <c r="R159" s="40">
        <f t="shared" si="164"/>
        <v>0</v>
      </c>
      <c r="S159" s="44">
        <f t="shared" si="165"/>
        <v>0</v>
      </c>
      <c r="T159" s="35">
        <f t="shared" si="166"/>
        <v>0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0</v>
      </c>
      <c r="V159" s="57">
        <v>0</v>
      </c>
      <c r="W159" s="57">
        <v>0</v>
      </c>
      <c r="X159" s="61">
        <f t="shared" si="157"/>
        <v>0</v>
      </c>
      <c r="Y159" s="40">
        <f t="shared" si="167"/>
        <v>0</v>
      </c>
      <c r="Z159" s="40">
        <f t="shared" si="168"/>
        <v>0</v>
      </c>
      <c r="AA159" s="44">
        <f t="shared" si="169"/>
        <v>0</v>
      </c>
      <c r="AB159" s="35">
        <f t="shared" si="170"/>
        <v>0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0</v>
      </c>
      <c r="AD159" s="57">
        <v>0</v>
      </c>
      <c r="AE159" s="57">
        <v>0</v>
      </c>
      <c r="AF159" s="61">
        <f t="shared" si="158"/>
        <v>0</v>
      </c>
      <c r="AG159" s="40">
        <f t="shared" si="171"/>
        <v>0</v>
      </c>
      <c r="AH159" s="40">
        <f t="shared" si="172"/>
        <v>0</v>
      </c>
      <c r="AI159" s="44">
        <f t="shared" si="173"/>
        <v>0</v>
      </c>
      <c r="AJ159" s="35">
        <f t="shared" si="159"/>
        <v>0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0</v>
      </c>
      <c r="AL159" s="57">
        <v>0</v>
      </c>
      <c r="AM159" s="57">
        <v>0</v>
      </c>
      <c r="AN159" s="61">
        <f t="shared" si="160"/>
        <v>0</v>
      </c>
      <c r="AO159" s="40">
        <f t="shared" si="174"/>
        <v>0</v>
      </c>
      <c r="AP159" s="40">
        <f t="shared" si="175"/>
        <v>0</v>
      </c>
      <c r="AQ159" s="44">
        <f t="shared" si="176"/>
        <v>0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0</v>
      </c>
      <c r="G160" s="35">
        <f>SUMIFS(WORKING!$AC$3:$AC$6802,WORKING!$A$3:$A$6802,Results!$D$3,WORKING!$B$3:$B$6802,Results!A160,WORKING!$C$3:$C$6802,Results!C160)/1000</f>
        <v>0</v>
      </c>
      <c r="H160" s="35">
        <f t="shared" si="161"/>
        <v>0</v>
      </c>
      <c r="I160" s="187" t="s">
        <v>754</v>
      </c>
      <c r="J160" s="212" t="s">
        <v>754</v>
      </c>
      <c r="K160" s="217" t="str">
        <f t="shared" si="162"/>
        <v/>
      </c>
      <c r="L160" s="34">
        <f t="shared" si="155"/>
        <v>0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0</v>
      </c>
      <c r="N160" s="57">
        <v>0</v>
      </c>
      <c r="O160" s="57">
        <v>0</v>
      </c>
      <c r="P160" s="61">
        <f t="shared" si="156"/>
        <v>0</v>
      </c>
      <c r="Q160" s="40">
        <f t="shared" si="163"/>
        <v>0</v>
      </c>
      <c r="R160" s="40">
        <f t="shared" si="164"/>
        <v>0</v>
      </c>
      <c r="S160" s="44">
        <f t="shared" si="165"/>
        <v>0</v>
      </c>
      <c r="T160" s="35">
        <f t="shared" si="166"/>
        <v>0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0</v>
      </c>
      <c r="V160" s="57">
        <v>0</v>
      </c>
      <c r="W160" s="57">
        <v>0</v>
      </c>
      <c r="X160" s="61">
        <f t="shared" si="157"/>
        <v>0</v>
      </c>
      <c r="Y160" s="40">
        <f t="shared" si="167"/>
        <v>0</v>
      </c>
      <c r="Z160" s="40">
        <f t="shared" si="168"/>
        <v>0</v>
      </c>
      <c r="AA160" s="44">
        <f t="shared" si="169"/>
        <v>0</v>
      </c>
      <c r="AB160" s="35">
        <f t="shared" si="170"/>
        <v>0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0</v>
      </c>
      <c r="AD160" s="57">
        <v>0</v>
      </c>
      <c r="AE160" s="57">
        <v>0</v>
      </c>
      <c r="AF160" s="61">
        <f t="shared" si="158"/>
        <v>0</v>
      </c>
      <c r="AG160" s="40">
        <f t="shared" si="171"/>
        <v>0</v>
      </c>
      <c r="AH160" s="40">
        <f t="shared" si="172"/>
        <v>0</v>
      </c>
      <c r="AI160" s="44">
        <f t="shared" si="173"/>
        <v>0</v>
      </c>
      <c r="AJ160" s="35">
        <f t="shared" si="159"/>
        <v>0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0</v>
      </c>
      <c r="AL160" s="57">
        <v>0</v>
      </c>
      <c r="AM160" s="57">
        <v>0</v>
      </c>
      <c r="AN160" s="61">
        <f t="shared" si="160"/>
        <v>0</v>
      </c>
      <c r="AO160" s="40">
        <f t="shared" si="174"/>
        <v>0</v>
      </c>
      <c r="AP160" s="40">
        <f t="shared" si="175"/>
        <v>0</v>
      </c>
      <c r="AQ160" s="44">
        <f t="shared" si="176"/>
        <v>0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0</v>
      </c>
      <c r="G161" s="35">
        <f>SUMIFS(WORKING!$AC$3:$AC$6802,WORKING!$A$3:$A$6802,Results!$D$3,WORKING!$B$3:$B$6802,Results!A161,WORKING!$C$3:$C$6802,Results!C161)/1000</f>
        <v>0</v>
      </c>
      <c r="H161" s="35">
        <f t="shared" si="161"/>
        <v>0</v>
      </c>
      <c r="I161" s="187" t="s">
        <v>754</v>
      </c>
      <c r="J161" s="212" t="s">
        <v>754</v>
      </c>
      <c r="K161" s="217" t="str">
        <f t="shared" si="162"/>
        <v/>
      </c>
      <c r="L161" s="34">
        <f t="shared" si="155"/>
        <v>0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0</v>
      </c>
      <c r="N161" s="57">
        <v>0</v>
      </c>
      <c r="O161" s="57">
        <v>0</v>
      </c>
      <c r="P161" s="61">
        <f t="shared" si="156"/>
        <v>0</v>
      </c>
      <c r="Q161" s="40">
        <f t="shared" si="163"/>
        <v>0</v>
      </c>
      <c r="R161" s="40">
        <f t="shared" si="164"/>
        <v>0</v>
      </c>
      <c r="S161" s="44">
        <f t="shared" si="165"/>
        <v>0</v>
      </c>
      <c r="T161" s="35">
        <f t="shared" si="166"/>
        <v>0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0</v>
      </c>
      <c r="V161" s="57">
        <v>0</v>
      </c>
      <c r="W161" s="57">
        <v>0</v>
      </c>
      <c r="X161" s="61">
        <f t="shared" si="157"/>
        <v>0</v>
      </c>
      <c r="Y161" s="40">
        <f t="shared" si="167"/>
        <v>0</v>
      </c>
      <c r="Z161" s="40">
        <f t="shared" si="168"/>
        <v>0</v>
      </c>
      <c r="AA161" s="44">
        <f t="shared" si="169"/>
        <v>0</v>
      </c>
      <c r="AB161" s="35">
        <f t="shared" si="170"/>
        <v>0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0</v>
      </c>
      <c r="AD161" s="57">
        <v>0</v>
      </c>
      <c r="AE161" s="57">
        <v>0</v>
      </c>
      <c r="AF161" s="61">
        <f t="shared" si="158"/>
        <v>0</v>
      </c>
      <c r="AG161" s="40">
        <f t="shared" si="171"/>
        <v>0</v>
      </c>
      <c r="AH161" s="40">
        <f t="shared" si="172"/>
        <v>0</v>
      </c>
      <c r="AI161" s="44">
        <f t="shared" si="173"/>
        <v>0</v>
      </c>
      <c r="AJ161" s="35">
        <f t="shared" si="159"/>
        <v>0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0</v>
      </c>
      <c r="AL161" s="57">
        <v>0</v>
      </c>
      <c r="AM161" s="57">
        <v>0</v>
      </c>
      <c r="AN161" s="61">
        <f t="shared" si="160"/>
        <v>0</v>
      </c>
      <c r="AO161" s="40">
        <f t="shared" si="174"/>
        <v>0</v>
      </c>
      <c r="AP161" s="40">
        <f t="shared" si="175"/>
        <v>0</v>
      </c>
      <c r="AQ161" s="44">
        <f t="shared" si="176"/>
        <v>0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 t="s">
        <v>754</v>
      </c>
      <c r="J162" s="212" t="s">
        <v>754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0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0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0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0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0</v>
      </c>
      <c r="G168" s="41">
        <f>SUM(G148:G167)</f>
        <v>0</v>
      </c>
      <c r="H168" s="41">
        <f>IFERROR(G168/F168,0)</f>
        <v>0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0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0</v>
      </c>
      <c r="K168" s="41" t="str">
        <f>IFERROR(J168/I168,"")</f>
        <v/>
      </c>
      <c r="L168" s="41">
        <f>SUM(L148:L167)</f>
        <v>0</v>
      </c>
      <c r="M168" s="41">
        <f>IFERROR(S168/P168,0)</f>
        <v>0</v>
      </c>
      <c r="N168" s="41">
        <f t="shared" ref="N168:T168" si="177">SUM(N148:N167)</f>
        <v>0</v>
      </c>
      <c r="O168" s="41">
        <f t="shared" si="177"/>
        <v>0</v>
      </c>
      <c r="P168" s="41">
        <f t="shared" si="177"/>
        <v>0</v>
      </c>
      <c r="Q168" s="41">
        <f t="shared" si="177"/>
        <v>0</v>
      </c>
      <c r="R168" s="41">
        <f t="shared" si="177"/>
        <v>0</v>
      </c>
      <c r="S168" s="45">
        <f t="shared" si="177"/>
        <v>0</v>
      </c>
      <c r="T168" s="41">
        <f t="shared" si="177"/>
        <v>0</v>
      </c>
      <c r="U168" s="41">
        <f>IFERROR(AA168/X168,0)</f>
        <v>0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0</v>
      </c>
      <c r="Y168" s="41">
        <f t="shared" si="178"/>
        <v>0</v>
      </c>
      <c r="Z168" s="41">
        <f t="shared" si="178"/>
        <v>0</v>
      </c>
      <c r="AA168" s="45">
        <f t="shared" si="178"/>
        <v>0</v>
      </c>
      <c r="AB168" s="41">
        <f t="shared" si="178"/>
        <v>0</v>
      </c>
      <c r="AC168" s="41">
        <f>IFERROR(AI168/AF168,0)</f>
        <v>0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0</v>
      </c>
      <c r="AG168" s="41">
        <f t="shared" si="179"/>
        <v>0</v>
      </c>
      <c r="AH168" s="41">
        <f t="shared" si="179"/>
        <v>0</v>
      </c>
      <c r="AI168" s="45">
        <f t="shared" si="179"/>
        <v>0</v>
      </c>
      <c r="AJ168" s="41">
        <f t="shared" si="179"/>
        <v>0</v>
      </c>
      <c r="AK168" s="41">
        <f>IFERROR(AQ168/AN168,0)</f>
        <v>0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0</v>
      </c>
      <c r="AO168" s="41">
        <f t="shared" si="180"/>
        <v>0</v>
      </c>
      <c r="AP168" s="41">
        <f t="shared" si="180"/>
        <v>0</v>
      </c>
      <c r="AQ168" s="45">
        <f t="shared" si="180"/>
        <v>0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0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0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0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0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0</v>
      </c>
      <c r="T170" s="39"/>
      <c r="U170" s="39"/>
      <c r="V170" s="53"/>
      <c r="W170" s="53"/>
      <c r="X170" s="110"/>
      <c r="Y170" s="39"/>
      <c r="Z170" s="39"/>
      <c r="AA170" s="54">
        <f>AA169-AA168</f>
        <v>0</v>
      </c>
      <c r="AB170" s="39"/>
      <c r="AC170" s="53"/>
      <c r="AD170" s="53"/>
      <c r="AE170" s="110"/>
      <c r="AF170" s="39"/>
      <c r="AG170" s="39"/>
      <c r="AH170" s="39"/>
      <c r="AI170" s="54">
        <f>AI169-AI168</f>
        <v>0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0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+88loX2zyRfotO6nzK7FUwnMrwhHkqTHBaoxO6Trmo9B1uKPcOVE1Kv59W77LAA6miduVO27agI4FTCAbhPi+g==" saltValue="9qvCfFYaxtROX8Xu+2364Q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Public Enterprises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9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42671.491538657407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NAT_HRBP__42671.4915386574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HRBP-Vote09.xlsx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schemas.openxmlformats.org/package/2006/metadata/core-properties"/>
    <ds:schemaRef ds:uri="http://schemas.microsoft.com/sharepoint/v3"/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www.w3.org/XML/1998/namespace"/>
    <ds:schemaRef ds:uri="http://purl.org/dc/dcmitype/"/>
    <ds:schemaRef ds:uri="df7ca258-5e24-45de-bd31-dbc76bc6765a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2016-10-28T09:48:44Z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